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2022" sheetId="54" r:id="rId2"/>
    <sheet name="2021" sheetId="53" r:id="rId3"/>
    <sheet name="2020" sheetId="52" r:id="rId4"/>
    <sheet name="2019" sheetId="51" r:id="rId5"/>
    <sheet name="2018" sheetId="50" r:id="rId6"/>
    <sheet name="2017" sheetId="49" r:id="rId7"/>
    <sheet name="2016" sheetId="48" r:id="rId8"/>
    <sheet name="2015" sheetId="47" r:id="rId9"/>
    <sheet name="2014" sheetId="46" r:id="rId10"/>
    <sheet name="2013" sheetId="33" r:id="rId11"/>
    <sheet name="2012" sheetId="43" r:id="rId12"/>
    <sheet name="2011" sheetId="44" r:id="rId13"/>
    <sheet name="2010" sheetId="45" r:id="rId14"/>
    <sheet name="Data" sheetId="41" state="hidden" r:id="rId15"/>
  </sheets>
  <externalReferences>
    <externalReference r:id="rId16"/>
  </externalReferences>
  <definedNames>
    <definedName name="_xlnm.Print_Area" localSheetId="13">'2010'!$A$1:$T$43</definedName>
    <definedName name="_xlnm.Print_Area" localSheetId="12">'2011'!$A$1:$T$44</definedName>
    <definedName name="_xlnm.Print_Area" localSheetId="11">'2012'!$A$1:$T$44</definedName>
    <definedName name="_xlnm.Print_Area" localSheetId="10">'2013'!$A$1:$U$45</definedName>
    <definedName name="_xlnm.Print_Area" localSheetId="9">'2014'!$A$1:$U$44</definedName>
    <definedName name="_xlnm.Print_Area" localSheetId="8">'2015'!$A$1:$U$45</definedName>
    <definedName name="_xlnm.Print_Area" localSheetId="7">'2016'!$A$1:$U$50</definedName>
    <definedName name="_xlnm.Print_Area" localSheetId="6">'2017'!$A$1:$U$49</definedName>
    <definedName name="_xlnm.Print_Area" localSheetId="5">'2018'!$A$1:$U$52</definedName>
    <definedName name="_xlnm.Print_Area" localSheetId="4">'2019'!$A$1:$U$56</definedName>
    <definedName name="_xlnm.Print_Area" localSheetId="3">'2020'!$A$1:$U$56</definedName>
    <definedName name="_xlnm.Print_Area" localSheetId="2">'2021'!$A$1:$U$54</definedName>
    <definedName name="_xlnm.Print_Area" localSheetId="1">'2022'!$A$1:$U$46</definedName>
    <definedName name="_xlnm.Print_Area" localSheetId="0">Cover!$A$1:$L$25</definedName>
  </definedNames>
  <calcPr calcId="152511"/>
</workbook>
</file>

<file path=xl/calcChain.xml><?xml version="1.0" encoding="utf-8"?>
<calcChain xmlns="http://schemas.openxmlformats.org/spreadsheetml/2006/main">
  <c r="U13" i="54" l="1"/>
  <c r="Q13" i="54"/>
  <c r="Q39" i="54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4" i="54" l="1"/>
  <c r="T43" i="54"/>
  <c r="T40" i="54"/>
  <c r="T38" i="54"/>
  <c r="T37" i="54"/>
  <c r="T36" i="54"/>
  <c r="T35" i="54"/>
  <c r="T34" i="54"/>
  <c r="T33" i="54"/>
  <c r="T32" i="54"/>
  <c r="T28" i="54"/>
  <c r="T27" i="54"/>
  <c r="T26" i="54"/>
  <c r="T25" i="54"/>
  <c r="T24" i="54"/>
  <c r="T23" i="54"/>
  <c r="T22" i="54"/>
  <c r="T21" i="54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Q24" i="54"/>
  <c r="U9" i="54"/>
  <c r="S9" i="54"/>
  <c r="T9" i="54" s="1"/>
  <c r="J9" i="54"/>
  <c r="Q9" i="54" s="1"/>
  <c r="V57" i="52" l="1"/>
  <c r="V56" i="52"/>
  <c r="V55" i="52"/>
  <c r="V54" i="52"/>
  <c r="V53" i="52"/>
  <c r="V52" i="52"/>
  <c r="V51" i="52"/>
  <c r="V50" i="52"/>
  <c r="V49" i="52"/>
  <c r="V47" i="52"/>
  <c r="V46" i="52"/>
  <c r="V45" i="52"/>
  <c r="V44" i="52"/>
  <c r="V42" i="52"/>
  <c r="V41" i="52"/>
  <c r="V40" i="52"/>
  <c r="V39" i="52"/>
  <c r="V38" i="52"/>
  <c r="V37" i="52"/>
  <c r="V36" i="52"/>
  <c r="V35" i="52"/>
  <c r="V34" i="52"/>
  <c r="V30" i="52"/>
  <c r="V29" i="52"/>
  <c r="V28" i="52"/>
  <c r="V27" i="52"/>
  <c r="V26" i="52"/>
  <c r="V25" i="52"/>
  <c r="V24" i="52"/>
  <c r="V23" i="52"/>
  <c r="V22" i="52"/>
  <c r="V21" i="52"/>
  <c r="V33" i="52" l="1"/>
  <c r="V32" i="52"/>
  <c r="V31" i="52"/>
  <c r="P11" i="54" l="1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Q40" i="54"/>
  <c r="Q38" i="54"/>
  <c r="Q34" i="54"/>
  <c r="Q33" i="54"/>
  <c r="Q32" i="54"/>
  <c r="Q37" i="54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Q28" i="54"/>
  <c r="Q27" i="54"/>
  <c r="Q23" i="54"/>
  <c r="Q22" i="54"/>
  <c r="Q21" i="54"/>
  <c r="Q26" i="54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T10" i="54" s="1"/>
  <c r="N10" i="54"/>
  <c r="M10" i="54"/>
  <c r="L10" i="54"/>
  <c r="K10" i="54"/>
  <c r="J10" i="54"/>
  <c r="I10" i="54"/>
  <c r="H10" i="54"/>
  <c r="G10" i="54"/>
  <c r="F10" i="54"/>
  <c r="E10" i="54"/>
  <c r="U12" i="54"/>
  <c r="S12" i="54"/>
  <c r="T12" i="54" s="1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T7" i="54" s="1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T11" i="54" s="1"/>
  <c r="D11" i="54"/>
  <c r="T8" i="54" l="1"/>
  <c r="T14" i="54"/>
  <c r="T29" i="54"/>
  <c r="T45" i="54"/>
  <c r="T6" i="54"/>
  <c r="T41" i="54"/>
  <c r="Q45" i="54"/>
  <c r="P15" i="54"/>
  <c r="P16" i="54" s="1"/>
  <c r="H15" i="54"/>
  <c r="H16" i="54" s="1"/>
  <c r="L15" i="54"/>
  <c r="L16" i="54" s="1"/>
  <c r="K15" i="54"/>
  <c r="K16" i="54" s="1"/>
  <c r="G46" i="54"/>
  <c r="O46" i="54"/>
  <c r="K46" i="54"/>
  <c r="Q41" i="54"/>
  <c r="G15" i="54"/>
  <c r="G16" i="54" s="1"/>
  <c r="O15" i="54"/>
  <c r="O16" i="54" s="1"/>
  <c r="H46" i="54"/>
  <c r="L46" i="54"/>
  <c r="P46" i="54"/>
  <c r="S15" i="54"/>
  <c r="T15" i="54" s="1"/>
  <c r="U46" i="54"/>
  <c r="U15" i="54"/>
  <c r="U16" i="54" s="1"/>
  <c r="S46" i="54"/>
  <c r="Q14" i="54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F15" i="54"/>
  <c r="F16" i="54" s="1"/>
  <c r="J15" i="54"/>
  <c r="J16" i="54" s="1"/>
  <c r="Q6" i="54"/>
  <c r="Q8" i="54"/>
  <c r="N15" i="54"/>
  <c r="N16" i="54" s="1"/>
  <c r="Q11" i="54"/>
  <c r="Q7" i="54"/>
  <c r="Q10" i="54"/>
  <c r="Q29" i="54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T46" i="54" l="1"/>
  <c r="S16" i="54"/>
  <c r="T16" i="54" s="1"/>
  <c r="Q46" i="54"/>
  <c r="E16" i="54"/>
  <c r="Q15" i="54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8" i="51"/>
  <c r="T47" i="51"/>
  <c r="T46" i="51"/>
  <c r="T45" i="51"/>
  <c r="T44" i="51"/>
  <c r="T43" i="51"/>
  <c r="T42" i="51"/>
  <c r="T41" i="51"/>
  <c r="T40" i="51"/>
  <c r="T39" i="51"/>
  <c r="T38" i="51"/>
  <c r="T37" i="51"/>
  <c r="T36" i="51"/>
  <c r="T35" i="51"/>
  <c r="T34" i="51"/>
  <c r="T30" i="51"/>
  <c r="T29" i="51"/>
  <c r="T28" i="51"/>
  <c r="T27" i="51"/>
  <c r="T26" i="51"/>
  <c r="T25" i="51"/>
  <c r="T24" i="51"/>
  <c r="T23" i="51"/>
  <c r="T22" i="51"/>
  <c r="T21" i="51"/>
  <c r="T16" i="51"/>
  <c r="T15" i="51"/>
  <c r="T14" i="51"/>
  <c r="T13" i="51"/>
  <c r="T12" i="51"/>
  <c r="T11" i="51"/>
  <c r="T10" i="51"/>
  <c r="T9" i="51"/>
  <c r="T8" i="51"/>
  <c r="T7" i="51"/>
  <c r="T6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T43" i="52" s="1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T30" i="52" s="1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T13" i="52" s="1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T12" i="52" s="1"/>
  <c r="O12" i="52"/>
  <c r="N12" i="52"/>
  <c r="M12" i="52"/>
  <c r="L12" i="52"/>
  <c r="K12" i="52"/>
  <c r="J12" i="52"/>
  <c r="I12" i="52"/>
  <c r="H12" i="52"/>
  <c r="G12" i="52"/>
  <c r="F12" i="52"/>
  <c r="V12" i="52" s="1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V8" i="52" s="1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T6" i="52" s="1"/>
  <c r="O6" i="52"/>
  <c r="N6" i="52"/>
  <c r="M6" i="52"/>
  <c r="L6" i="52"/>
  <c r="K6" i="52"/>
  <c r="J6" i="52"/>
  <c r="I6" i="52"/>
  <c r="H6" i="52"/>
  <c r="G6" i="52"/>
  <c r="F6" i="52"/>
  <c r="E6" i="52"/>
  <c r="D6" i="52"/>
  <c r="V7" i="52" l="1"/>
  <c r="V6" i="52"/>
  <c r="T8" i="52"/>
  <c r="V10" i="52"/>
  <c r="V14" i="52"/>
  <c r="V43" i="52"/>
  <c r="X47" i="52" s="1"/>
  <c r="V9" i="52"/>
  <c r="V11" i="52"/>
  <c r="V13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T48" i="52" s="1"/>
  <c r="Q8" i="52"/>
  <c r="Q10" i="52"/>
  <c r="Q12" i="52"/>
  <c r="Q14" i="52"/>
  <c r="Q7" i="52"/>
  <c r="Q9" i="52"/>
  <c r="Q11" i="52"/>
  <c r="Q6" i="52"/>
  <c r="Q13" i="52"/>
  <c r="Q30" i="52"/>
  <c r="V48" i="52" l="1"/>
  <c r="F16" i="52"/>
  <c r="V15" i="52"/>
  <c r="P16" i="52"/>
  <c r="T15" i="52"/>
  <c r="N16" i="52"/>
  <c r="M16" i="52"/>
  <c r="L16" i="52"/>
  <c r="K16" i="52"/>
  <c r="I16" i="52"/>
  <c r="S16" i="52"/>
  <c r="Q15" i="52"/>
  <c r="Q46" i="51"/>
  <c r="T16" i="52" l="1"/>
  <c r="V16" i="52"/>
  <c r="Q16" i="52"/>
  <c r="U6" i="51"/>
  <c r="Q42" i="51" l="1"/>
  <c r="Q41" i="51"/>
  <c r="Q40" i="51"/>
  <c r="Q39" i="51"/>
  <c r="Q38" i="51"/>
  <c r="Q37" i="51"/>
  <c r="Q36" i="51"/>
  <c r="Q35" i="51"/>
  <c r="Q34" i="51"/>
  <c r="Q29" i="51"/>
  <c r="Q28" i="51"/>
  <c r="Q27" i="51"/>
  <c r="Q26" i="51"/>
  <c r="Q25" i="51"/>
  <c r="Q24" i="51"/>
  <c r="Q23" i="51"/>
  <c r="Q22" i="51"/>
  <c r="Q21" i="5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E15" i="51" s="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K48" i="51" l="1"/>
  <c r="N15" i="51"/>
  <c r="U15" i="51"/>
  <c r="U16" i="51" s="1"/>
  <c r="Q56" i="51"/>
  <c r="G48" i="51"/>
  <c r="F15" i="51"/>
  <c r="Q47" i="51"/>
  <c r="O15" i="51"/>
  <c r="G15" i="51"/>
  <c r="O48" i="51"/>
  <c r="E48" i="51"/>
  <c r="S48" i="51"/>
  <c r="Q30" i="51"/>
  <c r="J15" i="51"/>
  <c r="U48" i="51"/>
  <c r="S15" i="51"/>
  <c r="Q52" i="51"/>
  <c r="I48" i="51"/>
  <c r="M48" i="51"/>
  <c r="F48" i="51"/>
  <c r="J48" i="51"/>
  <c r="N48" i="51"/>
  <c r="Q10" i="51"/>
  <c r="K15" i="51"/>
  <c r="I15" i="51"/>
  <c r="M15" i="51"/>
  <c r="Q7" i="51"/>
  <c r="Q9" i="51"/>
  <c r="Q14" i="51"/>
  <c r="Q12" i="51"/>
  <c r="Q6" i="51"/>
  <c r="Q8" i="51"/>
  <c r="Q11" i="51"/>
  <c r="Q13" i="51"/>
  <c r="H15" i="51"/>
  <c r="H16" i="51" s="1"/>
  <c r="L15" i="51"/>
  <c r="L16" i="51" s="1"/>
  <c r="Q43" i="5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F16" i="51"/>
  <c r="E16" i="51"/>
  <c r="Q15" i="51"/>
  <c r="P16" i="51"/>
  <c r="P12" i="50"/>
  <c r="O12" i="50"/>
  <c r="N12" i="50"/>
  <c r="M12" i="50"/>
  <c r="L12" i="50"/>
  <c r="K12" i="50"/>
  <c r="J12" i="50"/>
  <c r="I12" i="50"/>
  <c r="H12" i="50"/>
  <c r="Q16" i="51" l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30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<sst xmlns="http://schemas.openxmlformats.org/spreadsheetml/2006/main" count="1461" uniqueCount="255">
  <si>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</si>
  <si>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</si>
  <si>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</si>
  <si>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</si>
  <si>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</si>
  <si>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</si>
  <si>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</si>
  <si>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</si>
  <si>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</si>
  <si>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</si>
  <si>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</si>
  <si>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</si>
  <si>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</si>
  <si>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</si>
  <si>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</si>
  <si>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</si>
  <si>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</si>
  <si>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</si>
  <si>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</si>
  <si>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</si>
  <si>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</si>
  <si>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</si>
  <si>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</si>
  <si>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</si>
  <si>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</si>
  <si>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</si>
  <si>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</si>
  <si>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</si>
  <si>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</si>
  <si>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</si>
  <si>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</si>
  <si>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</si>
  <si>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</si>
  <si>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</si>
  <si>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</si>
  <si>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</si>
  <si>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</si>
  <si>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</si>
  <si>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</si>
  <si>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</si>
  <si>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</si>
  <si>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</si>
  <si>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</si>
  <si>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</si>
  <si>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</si>
  <si>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</si>
  <si>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</si>
  <si>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</si>
  <si>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</si>
  <si>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</si>
  <si>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</si>
  <si>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</si>
  <si>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</si>
  <si>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</si>
  <si>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</si>
  <si>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</si>
  <si>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SSANGYONG MOTOR COMPANY</t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</si>
  <si>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</si>
  <si>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</si>
  <si>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</si>
  <si>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</si>
  <si>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</si>
  <si>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</si>
  <si>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</si>
  <si>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</si>
  <si>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</si>
  <si>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</si>
  <si>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</si>
  <si>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</si>
  <si>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</si>
  <si>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</si>
  <si>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</si>
  <si>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</si>
  <si>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</si>
  <si>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</si>
  <si>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</si>
  <si>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</si>
  <si>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</si>
  <si>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</si>
  <si>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</si>
  <si>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</si>
  <si>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</si>
  <si>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</si>
  <si>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</si>
  <si>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</si>
  <si>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</si>
  <si>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</si>
  <si>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</si>
  <si>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</si>
  <si>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</si>
  <si>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</si>
  <si>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</si>
  <si>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</si>
  <si>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</si>
  <si>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</si>
  <si>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</si>
  <si>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</si>
  <si>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</si>
  <si>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</si>
  <si>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</si>
  <si>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</si>
  <si>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</si>
  <si>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</si>
  <si>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</si>
  <si>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</si>
  <si>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</si>
  <si>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</si>
  <si>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</si>
  <si>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</si>
  <si>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</si>
  <si>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</si>
  <si>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</si>
  <si>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</si>
  <si>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</si>
  <si>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</si>
  <si>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</si>
  <si>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</si>
  <si>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</si>
  <si>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</si>
  <si>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</si>
  <si>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</si>
  <si>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</si>
  <si>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</si>
  <si>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</si>
  <si>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</si>
  <si>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</si>
  <si>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</si>
  <si>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</si>
  <si>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</si>
  <si>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</si>
  <si>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</si>
  <si>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</si>
  <si>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</si>
  <si>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</si>
  <si>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</si>
  <si>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</si>
  <si>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</si>
  <si>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</si>
  <si>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</si>
  <si>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</si>
  <si>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</si>
  <si>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</si>
  <si>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</si>
  <si>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</si>
  <si>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</si>
  <si>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</si>
  <si>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</si>
  <si>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</si>
  <si>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</si>
  <si>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</si>
  <si>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</si>
  <si>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</si>
  <si>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</si>
  <si>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</si>
  <si>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</si>
  <si>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</si>
  <si>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</si>
  <si>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</si>
  <si>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</si>
  <si>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</si>
  <si>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</si>
  <si>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</si>
  <si>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</si>
  <si>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</si>
  <si>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</si>
  <si>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</si>
  <si>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</si>
  <si>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</si>
  <si>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</si>
  <si>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</si>
  <si>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</si>
  <si>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</si>
  <si>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</si>
  <si>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</si>
  <si>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</si>
  <si>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</si>
  <si>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</si>
  <si>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</si>
  <si>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</si>
  <si>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</si>
  <si>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</si>
  <si>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</si>
  <si>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</si>
  <si>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</si>
  <si>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</si>
  <si>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</si>
  <si>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</si>
  <si>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</si>
  <si>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</si>
  <si>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</si>
  <si>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</si>
  <si>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</si>
  <si>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</si>
  <si>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</si>
  <si>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</si>
  <si>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</si>
  <si>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</si>
  <si>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</si>
  <si>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</si>
  <si>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</si>
  <si>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</si>
  <si>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</si>
  <si>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</si>
  <si>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</si>
  <si>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</si>
  <si>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</si>
  <si>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</si>
  <si>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</si>
  <si>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</si>
  <si>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</si>
  <si>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</si>
  <si>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</si>
  <si>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</si>
  <si>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</si>
  <si>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</si>
  <si>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</si>
  <si>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</si>
  <si>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</si>
  <si>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</si>
  <si>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</si>
  <si>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</si>
  <si>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</si>
  <si>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</si>
  <si>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</si>
  <si>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</si>
  <si>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</si>
  <si>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</si>
  <si>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</si>
  <si>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</si>
  <si>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</si>
  <si>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</si>
  <si>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</si>
  <si>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</si>
  <si>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</si>
  <si>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</si>
  <si>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</si>
  <si>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</si>
  <si>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</si>
  <si>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</si>
  <si>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</si>
  <si>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</si>
  <si>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</si>
  <si>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</si>
  <si>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</si>
  <si>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FY 2022</t>
    <phoneticPr fontId="11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</si>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</sst>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2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0.249977111117893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8" fillId="34" borderId="0" xfId="0" applyFont="1" applyFill="1">
      <alignment vertical="center"/>
    </xf>
    <xf numFmtId="0" fontId="138" fillId="34" borderId="0" xfId="0" applyFont="1" applyFill="1" applyBorder="1">
      <alignment vertical="center"/>
    </xf>
    <xf numFmtId="0" fontId="139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41" fillId="0" borderId="3" xfId="0" applyFont="1" applyBorder="1" applyAlignment="1">
      <alignment vertical="center"/>
    </xf>
    <xf numFmtId="0" fontId="141" fillId="0" borderId="3" xfId="0" applyFont="1" applyBorder="1">
      <alignment vertical="center"/>
    </xf>
    <xf numFmtId="0" fontId="141" fillId="0" borderId="3" xfId="0" applyFont="1" applyBorder="1" applyAlignment="1">
      <alignment horizontal="center" vertical="center"/>
    </xf>
    <xf numFmtId="0" fontId="141" fillId="0" borderId="0" xfId="0" applyFont="1" applyBorder="1">
      <alignment vertical="center"/>
    </xf>
    <xf numFmtId="0" fontId="143" fillId="0" borderId="0" xfId="0" applyFont="1">
      <alignment vertical="center"/>
    </xf>
    <xf numFmtId="0" fontId="143" fillId="0" borderId="0" xfId="0" applyFont="1" applyAlignment="1">
      <alignment horizontal="right"/>
    </xf>
    <xf numFmtId="0" fontId="143" fillId="0" borderId="0" xfId="0" applyFont="1" applyAlignment="1">
      <alignment horizontal="center"/>
    </xf>
    <xf numFmtId="41" fontId="143" fillId="0" borderId="0" xfId="1650" applyFont="1">
      <alignment vertical="center"/>
    </xf>
    <xf numFmtId="41" fontId="144" fillId="0" borderId="11" xfId="1650" applyFont="1" applyBorder="1" applyAlignment="1">
      <alignment horizontal="center" vertical="center"/>
    </xf>
    <xf numFmtId="41" fontId="144" fillId="0" borderId="4" xfId="1650" applyFont="1" applyBorder="1" applyAlignment="1">
      <alignment horizontal="centerContinuous" vertical="center"/>
    </xf>
    <xf numFmtId="41" fontId="144" fillId="0" borderId="4" xfId="1650" applyFont="1" applyBorder="1" applyAlignment="1">
      <alignment horizontal="center" vertical="center"/>
    </xf>
    <xf numFmtId="41" fontId="143" fillId="0" borderId="2" xfId="1650" applyFont="1" applyBorder="1">
      <alignment vertical="center"/>
    </xf>
    <xf numFmtId="41" fontId="143" fillId="0" borderId="19" xfId="1650" applyFont="1" applyBorder="1">
      <alignment vertical="center"/>
    </xf>
    <xf numFmtId="41" fontId="143" fillId="0" borderId="0" xfId="1650" applyFont="1" applyFill="1" applyBorder="1">
      <alignment vertical="center"/>
    </xf>
    <xf numFmtId="41" fontId="143" fillId="0" borderId="0" xfId="1650" applyFont="1" applyAlignment="1">
      <alignment horizontal="center" vertical="center"/>
    </xf>
    <xf numFmtId="41" fontId="144" fillId="0" borderId="20" xfId="1650" applyFont="1" applyBorder="1" applyAlignment="1">
      <alignment horizontal="center" vertical="center"/>
    </xf>
    <xf numFmtId="41" fontId="144" fillId="31" borderId="22" xfId="1650" applyFont="1" applyFill="1" applyBorder="1">
      <alignment vertical="center"/>
    </xf>
    <xf numFmtId="176" fontId="143" fillId="31" borderId="23" xfId="1650" applyNumberFormat="1" applyFont="1" applyFill="1" applyBorder="1">
      <alignment vertical="center"/>
    </xf>
    <xf numFmtId="176" fontId="143" fillId="31" borderId="20" xfId="1650" applyNumberFormat="1" applyFont="1" applyFill="1" applyBorder="1">
      <alignment vertical="center"/>
    </xf>
    <xf numFmtId="176" fontId="143" fillId="0" borderId="18" xfId="1650" applyNumberFormat="1" applyFont="1" applyFill="1" applyBorder="1">
      <alignment vertical="center"/>
    </xf>
    <xf numFmtId="9" fontId="143" fillId="31" borderId="20" xfId="1650" applyNumberFormat="1" applyFont="1" applyFill="1" applyBorder="1" applyAlignment="1">
      <alignment horizontal="center" vertical="center"/>
    </xf>
    <xf numFmtId="41" fontId="144" fillId="0" borderId="18" xfId="1650" applyFont="1" applyBorder="1">
      <alignment vertical="center"/>
    </xf>
    <xf numFmtId="41" fontId="144" fillId="31" borderId="25" xfId="1650" applyFont="1" applyFill="1" applyBorder="1">
      <alignment vertical="center"/>
    </xf>
    <xf numFmtId="176" fontId="143" fillId="31" borderId="26" xfId="1650" applyNumberFormat="1" applyFont="1" applyFill="1" applyBorder="1">
      <alignment vertical="center"/>
    </xf>
    <xf numFmtId="176" fontId="143" fillId="31" borderId="18" xfId="1650" applyNumberFormat="1" applyFont="1" applyFill="1" applyBorder="1">
      <alignment vertical="center"/>
    </xf>
    <xf numFmtId="9" fontId="143" fillId="31" borderId="18" xfId="1650" applyNumberFormat="1" applyFont="1" applyFill="1" applyBorder="1" applyAlignment="1">
      <alignment horizontal="center" vertical="center"/>
    </xf>
    <xf numFmtId="9" fontId="143" fillId="31" borderId="18" xfId="1650" quotePrefix="1" applyNumberFormat="1" applyFont="1" applyFill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41" fontId="144" fillId="0" borderId="24" xfId="1650" applyFont="1" applyBorder="1" applyAlignment="1">
      <alignment horizontal="center" vertical="center"/>
    </xf>
    <xf numFmtId="176" fontId="143" fillId="0" borderId="26" xfId="1650" applyNumberFormat="1" applyFont="1" applyBorder="1">
      <alignment vertical="center"/>
    </xf>
    <xf numFmtId="176" fontId="143" fillId="0" borderId="18" xfId="1650" applyNumberFormat="1" applyFont="1" applyBorder="1">
      <alignment vertical="center"/>
    </xf>
    <xf numFmtId="9" fontId="143" fillId="0" borderId="18" xfId="1650" applyNumberFormat="1" applyFont="1" applyBorder="1" applyAlignment="1">
      <alignment horizontal="center" vertical="center"/>
    </xf>
    <xf numFmtId="41" fontId="144" fillId="0" borderId="25" xfId="1650" applyFont="1" applyFill="1" applyBorder="1">
      <alignment vertical="center"/>
    </xf>
    <xf numFmtId="41" fontId="144" fillId="0" borderId="26" xfId="1650" applyFont="1" applyBorder="1">
      <alignment vertical="center"/>
    </xf>
    <xf numFmtId="176" fontId="143" fillId="0" borderId="23" xfId="1650" applyNumberFormat="1" applyFont="1" applyBorder="1">
      <alignment vertical="center"/>
    </xf>
    <xf numFmtId="176" fontId="143" fillId="0" borderId="20" xfId="1650" applyNumberFormat="1" applyFont="1" applyBorder="1">
      <alignment vertical="center"/>
    </xf>
    <xf numFmtId="176" fontId="143" fillId="0" borderId="4" xfId="1650" applyNumberFormat="1" applyFont="1" applyFill="1" applyBorder="1">
      <alignment vertical="center"/>
    </xf>
    <xf numFmtId="41" fontId="144" fillId="0" borderId="29" xfId="1650" applyFont="1" applyBorder="1">
      <alignment vertical="center"/>
    </xf>
    <xf numFmtId="41" fontId="146" fillId="0" borderId="0" xfId="1650" applyFont="1">
      <alignment vertical="center"/>
    </xf>
    <xf numFmtId="176" fontId="146" fillId="34" borderId="11" xfId="1650" applyNumberFormat="1" applyFont="1" applyFill="1" applyBorder="1" applyAlignment="1">
      <alignment vertical="center" shrinkToFit="1"/>
    </xf>
    <xf numFmtId="176" fontId="146" fillId="34" borderId="4" xfId="1650" applyNumberFormat="1" applyFont="1" applyFill="1" applyBorder="1" applyAlignment="1">
      <alignment vertical="center" shrinkToFit="1"/>
    </xf>
    <xf numFmtId="9" fontId="146" fillId="34" borderId="4" xfId="1650" applyNumberFormat="1" applyFont="1" applyFill="1" applyBorder="1" applyAlignment="1">
      <alignment horizontal="center" vertical="center" shrinkToFit="1"/>
    </xf>
    <xf numFmtId="41" fontId="144" fillId="0" borderId="30" xfId="1650" applyFont="1" applyBorder="1">
      <alignment vertical="center"/>
    </xf>
    <xf numFmtId="41" fontId="143" fillId="0" borderId="30" xfId="1650" applyFont="1" applyBorder="1">
      <alignment vertical="center"/>
    </xf>
    <xf numFmtId="177" fontId="143" fillId="0" borderId="30" xfId="1650" applyNumberFormat="1" applyFont="1" applyBorder="1">
      <alignment vertical="center"/>
    </xf>
    <xf numFmtId="41" fontId="144" fillId="0" borderId="0" xfId="1650" applyFont="1" applyBorder="1">
      <alignment vertical="center"/>
    </xf>
    <xf numFmtId="41" fontId="143" fillId="0" borderId="0" xfId="1650" applyFont="1" applyBorder="1">
      <alignment vertical="center"/>
    </xf>
    <xf numFmtId="177" fontId="143" fillId="0" borderId="0" xfId="1650" applyNumberFormat="1" applyFont="1" applyBorder="1">
      <alignment vertical="center"/>
    </xf>
    <xf numFmtId="177" fontId="143" fillId="0" borderId="0" xfId="1650" applyNumberFormat="1" applyFont="1">
      <alignment vertical="center"/>
    </xf>
    <xf numFmtId="177" fontId="143" fillId="0" borderId="0" xfId="1650" applyNumberFormat="1" applyFont="1" applyAlignment="1">
      <alignment horizontal="center" vertical="center"/>
    </xf>
    <xf numFmtId="9" fontId="143" fillId="0" borderId="18" xfId="1609" applyNumberFormat="1" applyFont="1" applyBorder="1" applyAlignment="1" applyProtection="1">
      <alignment horizontal="center" vertical="center"/>
    </xf>
    <xf numFmtId="41" fontId="144" fillId="0" borderId="0" xfId="1650" applyFont="1">
      <alignment vertical="center"/>
    </xf>
    <xf numFmtId="176" fontId="144" fillId="0" borderId="11" xfId="1650" applyNumberFormat="1" applyFont="1" applyBorder="1">
      <alignment vertical="center"/>
    </xf>
    <xf numFmtId="176" fontId="144" fillId="0" borderId="4" xfId="1650" applyNumberFormat="1" applyFont="1" applyBorder="1">
      <alignment vertical="center"/>
    </xf>
    <xf numFmtId="9" fontId="144" fillId="0" borderId="4" xfId="1609" applyNumberFormat="1" applyFont="1" applyBorder="1" applyAlignment="1" applyProtection="1">
      <alignment horizontal="center" vertical="center"/>
    </xf>
    <xf numFmtId="0" fontId="147" fillId="0" borderId="0" xfId="1609" applyFont="1">
      <protection locked="0"/>
    </xf>
    <xf numFmtId="9" fontId="147" fillId="0" borderId="0" xfId="1609" applyNumberFormat="1" applyFont="1">
      <protection locked="0"/>
    </xf>
    <xf numFmtId="208" fontId="147" fillId="0" borderId="0" xfId="1609" applyNumberFormat="1" applyFont="1">
      <protection locked="0"/>
    </xf>
    <xf numFmtId="9" fontId="143" fillId="0" borderId="18" xfId="1609" quotePrefix="1" applyNumberFormat="1" applyFont="1" applyBorder="1" applyAlignment="1" applyProtection="1">
      <alignment horizontal="center" vertical="center"/>
    </xf>
    <xf numFmtId="176" fontId="143" fillId="0" borderId="0" xfId="1650" applyNumberFormat="1" applyFont="1">
      <alignment vertical="center"/>
    </xf>
    <xf numFmtId="41" fontId="144" fillId="0" borderId="23" xfId="1650" applyFont="1" applyBorder="1" applyAlignment="1">
      <alignment horizontal="center" vertical="center"/>
    </xf>
    <xf numFmtId="41" fontId="144" fillId="0" borderId="22" xfId="1650" applyFont="1" applyFill="1" applyBorder="1">
      <alignment vertical="center"/>
    </xf>
    <xf numFmtId="176" fontId="143" fillId="0" borderId="23" xfId="1650" applyNumberFormat="1" applyFont="1" applyFill="1" applyBorder="1">
      <alignment vertical="center"/>
    </xf>
    <xf numFmtId="176" fontId="143" fillId="0" borderId="20" xfId="1650" applyNumberFormat="1" applyFont="1" applyFill="1" applyBorder="1">
      <alignment vertical="center"/>
    </xf>
    <xf numFmtId="176" fontId="143" fillId="32" borderId="20" xfId="1650" applyNumberFormat="1" applyFont="1" applyFill="1" applyBorder="1" applyAlignment="1">
      <alignment horizontal="center" vertical="center"/>
    </xf>
    <xf numFmtId="41" fontId="144" fillId="0" borderId="26" xfId="1650" applyFont="1" applyBorder="1" applyAlignment="1">
      <alignment horizontal="center" vertical="center"/>
    </xf>
    <xf numFmtId="176" fontId="143" fillId="0" borderId="26" xfId="1650" applyNumberFormat="1" applyFont="1" applyFill="1" applyBorder="1">
      <alignment vertical="center"/>
    </xf>
    <xf numFmtId="176" fontId="143" fillId="32" borderId="26" xfId="1650" applyNumberFormat="1" applyFont="1" applyFill="1" applyBorder="1" applyAlignment="1">
      <alignment horizontal="center" vertical="center"/>
    </xf>
    <xf numFmtId="176" fontId="144" fillId="33" borderId="11" xfId="1650" applyNumberFormat="1" applyFont="1" applyFill="1" applyBorder="1">
      <alignment vertical="center"/>
    </xf>
    <xf numFmtId="176" fontId="144" fillId="33" borderId="4" xfId="1650" applyNumberFormat="1" applyFont="1" applyFill="1" applyBorder="1">
      <alignment vertical="center"/>
    </xf>
    <xf numFmtId="0" fontId="148" fillId="0" borderId="0" xfId="0" applyFont="1" applyAlignment="1">
      <alignment vertical="center"/>
    </xf>
    <xf numFmtId="0" fontId="143" fillId="0" borderId="0" xfId="0" applyFont="1" applyFill="1" applyBorder="1">
      <alignment vertical="center"/>
    </xf>
    <xf numFmtId="0" fontId="143" fillId="0" borderId="0" xfId="0" applyFont="1" applyAlignment="1">
      <alignment horizontal="center" vertical="center"/>
    </xf>
    <xf numFmtId="0" fontId="143" fillId="0" borderId="0" xfId="0" applyFont="1" applyFill="1">
      <alignment vertical="center"/>
    </xf>
    <xf numFmtId="38" fontId="143" fillId="0" borderId="0" xfId="1649" applyFont="1" applyFill="1" applyAlignment="1">
      <alignment vertical="center"/>
    </xf>
    <xf numFmtId="0" fontId="143" fillId="0" borderId="0" xfId="0" applyFont="1" applyBorder="1">
      <alignment vertical="center"/>
    </xf>
    <xf numFmtId="41" fontId="144" fillId="31" borderId="24" xfId="1650" applyFont="1" applyFill="1" applyBorder="1" applyAlignment="1">
      <alignment horizontal="center" vertical="center"/>
    </xf>
    <xf numFmtId="41" fontId="143" fillId="31" borderId="0" xfId="1650" applyFont="1" applyFill="1">
      <alignment vertical="center"/>
    </xf>
    <xf numFmtId="176" fontId="143" fillId="0" borderId="0" xfId="0" applyNumberFormat="1" applyFont="1">
      <alignment vertical="center"/>
    </xf>
    <xf numFmtId="41" fontId="144" fillId="32" borderId="24" xfId="1650" applyFont="1" applyFill="1" applyBorder="1" applyAlignment="1">
      <alignment horizontal="center" vertical="center"/>
    </xf>
    <xf numFmtId="41" fontId="144" fillId="32" borderId="25" xfId="1650" applyFont="1" applyFill="1" applyBorder="1">
      <alignment vertical="center"/>
    </xf>
    <xf numFmtId="41" fontId="143" fillId="32" borderId="0" xfId="1650" applyFont="1" applyFill="1">
      <alignment vertical="center"/>
    </xf>
    <xf numFmtId="176" fontId="143" fillId="32" borderId="26" xfId="1650" applyNumberFormat="1" applyFont="1" applyFill="1" applyBorder="1">
      <alignment vertical="center"/>
    </xf>
    <xf numFmtId="176" fontId="143" fillId="32" borderId="18" xfId="1650" applyNumberFormat="1" applyFont="1" applyFill="1" applyBorder="1">
      <alignment vertical="center"/>
    </xf>
    <xf numFmtId="9" fontId="143" fillId="32" borderId="18" xfId="1650" quotePrefix="1" applyNumberFormat="1" applyFont="1" applyFill="1" applyBorder="1" applyAlignment="1">
      <alignment horizontal="center" vertical="center"/>
    </xf>
    <xf numFmtId="0" fontId="141" fillId="32" borderId="3" xfId="0" applyFont="1" applyFill="1" applyBorder="1">
      <alignment vertical="center"/>
    </xf>
    <xf numFmtId="0" fontId="143" fillId="32" borderId="0" xfId="0" applyFont="1" applyFill="1" applyBorder="1" applyAlignment="1">
      <alignment horizontal="right"/>
    </xf>
    <xf numFmtId="0" fontId="144" fillId="32" borderId="18" xfId="0" applyFont="1" applyFill="1" applyBorder="1" applyAlignment="1">
      <alignment horizontal="center" vertical="center"/>
    </xf>
    <xf numFmtId="41" fontId="144" fillId="32" borderId="18" xfId="1650" applyFont="1" applyFill="1" applyBorder="1" applyAlignment="1">
      <alignment horizontal="center" vertical="center"/>
    </xf>
    <xf numFmtId="41" fontId="143" fillId="32" borderId="0" xfId="1650" applyFont="1" applyFill="1" applyBorder="1">
      <alignment vertical="center"/>
    </xf>
    <xf numFmtId="176" fontId="146" fillId="32" borderId="18" xfId="1650" applyNumberFormat="1" applyFont="1" applyFill="1" applyBorder="1" applyAlignment="1">
      <alignment vertical="center" shrinkToFit="1"/>
    </xf>
    <xf numFmtId="177" fontId="143" fillId="32" borderId="0" xfId="1650" applyNumberFormat="1" applyFont="1" applyFill="1" applyBorder="1">
      <alignment vertical="center"/>
    </xf>
    <xf numFmtId="176" fontId="144" fillId="32" borderId="18" xfId="1650" applyNumberFormat="1" applyFont="1" applyFill="1" applyBorder="1">
      <alignment vertical="center"/>
    </xf>
    <xf numFmtId="176" fontId="143" fillId="32" borderId="0" xfId="1650" applyNumberFormat="1" applyFont="1" applyFill="1" applyBorder="1">
      <alignment vertical="center"/>
    </xf>
    <xf numFmtId="0" fontId="143" fillId="32" borderId="0" xfId="0" applyFont="1" applyFill="1" applyBorder="1">
      <alignment vertical="center"/>
    </xf>
    <xf numFmtId="9" fontId="143" fillId="0" borderId="18" xfId="1650" quotePrefix="1" applyNumberFormat="1" applyFont="1" applyFill="1" applyBorder="1" applyAlignment="1">
      <alignment horizontal="center" vertical="center"/>
    </xf>
    <xf numFmtId="9" fontId="143" fillId="0" borderId="4" xfId="1650" quotePrefix="1" applyNumberFormat="1" applyFont="1" applyFill="1" applyBorder="1" applyAlignment="1">
      <alignment horizontal="center" vertical="center"/>
    </xf>
    <xf numFmtId="9" fontId="143" fillId="0" borderId="47" xfId="1650" quotePrefix="1" applyNumberFormat="1" applyFont="1" applyFill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0" fontId="149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50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176" fontId="121" fillId="33" borderId="4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4" fillId="31" borderId="24" xfId="1650" applyFont="1" applyFill="1" applyBorder="1" applyAlignment="1">
      <alignment horizontal="center" vertical="center"/>
    </xf>
    <xf numFmtId="9" fontId="144" fillId="33" borderId="4" xfId="1609" applyNumberFormat="1" applyFont="1" applyFill="1" applyBorder="1" applyAlignment="1" applyProtection="1">
      <alignment horizontal="center" vertical="center"/>
    </xf>
    <xf numFmtId="9" fontId="143" fillId="32" borderId="20" xfId="1650" quotePrefix="1" applyNumberFormat="1" applyFont="1" applyFill="1" applyBorder="1" applyAlignment="1">
      <alignment horizontal="center" vertical="center"/>
    </xf>
    <xf numFmtId="9" fontId="143" fillId="0" borderId="20" xfId="1650" quotePrefix="1" applyNumberFormat="1" applyFont="1" applyFill="1" applyBorder="1" applyAlignment="1">
      <alignment horizontal="center" vertical="center"/>
    </xf>
    <xf numFmtId="9" fontId="143" fillId="0" borderId="4" xfId="1609" applyNumberFormat="1" applyFont="1" applyBorder="1" applyAlignment="1" applyProtection="1">
      <alignment horizontal="center" vertical="center"/>
    </xf>
    <xf numFmtId="41" fontId="144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4" fillId="32" borderId="49" xfId="1650" applyFont="1" applyFill="1" applyBorder="1" applyAlignment="1">
      <alignment horizontal="center" vertical="center"/>
    </xf>
    <xf numFmtId="41" fontId="144" fillId="32" borderId="50" xfId="1650" applyFont="1" applyFill="1" applyBorder="1">
      <alignment vertical="center"/>
    </xf>
    <xf numFmtId="41" fontId="143" fillId="32" borderId="51" xfId="1650" applyFont="1" applyFill="1" applyBorder="1">
      <alignment vertical="center"/>
    </xf>
    <xf numFmtId="176" fontId="143" fillId="32" borderId="52" xfId="1650" applyNumberFormat="1" applyFont="1" applyFill="1" applyBorder="1">
      <alignment vertical="center"/>
    </xf>
    <xf numFmtId="176" fontId="143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3" fillId="32" borderId="48" xfId="1650" quotePrefix="1" applyNumberFormat="1" applyFont="1" applyFill="1" applyBorder="1" applyAlignment="1">
      <alignment horizontal="center" vertical="center"/>
    </xf>
    <xf numFmtId="41" fontId="144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4" fillId="31" borderId="21" xfId="1650" applyFont="1" applyFill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9" fontId="151" fillId="0" borderId="4" xfId="1609" applyNumberFormat="1" applyFont="1" applyBorder="1" applyAlignment="1">
      <alignment horizontal="center"/>
      <protection locked="0"/>
    </xf>
    <xf numFmtId="41" fontId="143" fillId="31" borderId="0" xfId="1650" applyFont="1" applyFill="1" applyBorder="1">
      <alignment vertical="center"/>
    </xf>
    <xf numFmtId="0" fontId="123" fillId="34" borderId="0" xfId="0" applyFont="1" applyFill="1" applyAlignment="1">
      <alignment horizontal="center" vertical="center"/>
    </xf>
    <xf numFmtId="0" fontId="137" fillId="34" borderId="0" xfId="0" applyFont="1" applyFill="1" applyAlignment="1">
      <alignment horizontal="left" vertical="center"/>
    </xf>
    <xf numFmtId="0" fontId="140" fillId="34" borderId="0" xfId="0" applyFont="1" applyFill="1" applyAlignment="1">
      <alignment horizontal="right" vertical="center"/>
    </xf>
    <xf numFmtId="41" fontId="144" fillId="0" borderId="21" xfId="1650" applyFont="1" applyFill="1" applyBorder="1" applyAlignment="1">
      <alignment horizontal="center" vertical="center"/>
    </xf>
    <xf numFmtId="41" fontId="144" fillId="0" borderId="27" xfId="1650" applyFont="1" applyFill="1" applyBorder="1" applyAlignment="1">
      <alignment horizontal="center" vertical="center"/>
    </xf>
    <xf numFmtId="41" fontId="144" fillId="0" borderId="10" xfId="1650" applyFont="1" applyBorder="1" applyAlignment="1">
      <alignment horizontal="left" vertical="center"/>
    </xf>
    <xf numFmtId="41" fontId="144" fillId="0" borderId="32" xfId="1650" applyFont="1" applyBorder="1" applyAlignment="1">
      <alignment horizontal="left" vertical="center"/>
    </xf>
    <xf numFmtId="41" fontId="142" fillId="0" borderId="11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center" vertical="center"/>
    </xf>
    <xf numFmtId="41" fontId="142" fillId="0" borderId="19" xfId="1650" applyFont="1" applyBorder="1" applyAlignment="1">
      <alignment horizontal="center" vertical="center"/>
    </xf>
    <xf numFmtId="41" fontId="145" fillId="37" borderId="11" xfId="1650" applyFont="1" applyFill="1" applyBorder="1" applyAlignment="1">
      <alignment horizontal="center" vertical="center"/>
    </xf>
    <xf numFmtId="41" fontId="145" fillId="37" borderId="2" xfId="1650" applyFont="1" applyFill="1" applyBorder="1" applyAlignment="1">
      <alignment horizontal="center" vertical="center"/>
    </xf>
    <xf numFmtId="41" fontId="145" fillId="37" borderId="19" xfId="1650" applyFont="1" applyFill="1" applyBorder="1" applyAlignment="1">
      <alignment horizontal="center" vertical="center"/>
    </xf>
    <xf numFmtId="41" fontId="144" fillId="0" borderId="2" xfId="1650" applyFont="1" applyBorder="1" applyAlignment="1">
      <alignment horizontal="left" vertical="center"/>
    </xf>
    <xf numFmtId="41" fontId="144" fillId="0" borderId="19" xfId="1650" applyFont="1" applyBorder="1" applyAlignment="1">
      <alignment horizontal="left" vertical="center"/>
    </xf>
    <xf numFmtId="41" fontId="146" fillId="34" borderId="38" xfId="1650" applyFont="1" applyFill="1" applyBorder="1" applyAlignment="1">
      <alignment horizontal="left" vertical="center"/>
    </xf>
    <xf numFmtId="41" fontId="146" fillId="34" borderId="37" xfId="1650" applyFont="1" applyFill="1" applyBorder="1" applyAlignment="1">
      <alignment horizontal="left" vertical="center"/>
    </xf>
    <xf numFmtId="0" fontId="144" fillId="0" borderId="11" xfId="0" applyFont="1" applyBorder="1" applyAlignment="1">
      <alignment horizontal="center" vertical="center"/>
    </xf>
    <xf numFmtId="0" fontId="144" fillId="0" borderId="2" xfId="0" applyFont="1" applyBorder="1" applyAlignment="1">
      <alignment horizontal="center" vertical="center"/>
    </xf>
    <xf numFmtId="0" fontId="144" fillId="0" borderId="19" xfId="0" applyFont="1" applyBorder="1" applyAlignment="1">
      <alignment horizontal="center" vertical="center"/>
    </xf>
    <xf numFmtId="0" fontId="144" fillId="0" borderId="11" xfId="0" applyFont="1" applyFill="1" applyBorder="1" applyAlignment="1">
      <alignment horizontal="center" vertical="center"/>
    </xf>
    <xf numFmtId="0" fontId="144" fillId="0" borderId="2" xfId="0" applyFont="1" applyFill="1" applyBorder="1" applyAlignment="1">
      <alignment horizontal="center" vertical="center"/>
    </xf>
    <xf numFmtId="0" fontId="144" fillId="0" borderId="19" xfId="0" applyFont="1" applyFill="1" applyBorder="1" applyAlignment="1">
      <alignment horizontal="center" vertical="center"/>
    </xf>
    <xf numFmtId="41" fontId="144" fillId="31" borderId="21" xfId="1650" applyFont="1" applyFill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0" borderId="11" xfId="1650" applyFont="1" applyBorder="1" applyAlignment="1">
      <alignment horizontal="center" vertical="center"/>
    </xf>
    <xf numFmtId="41" fontId="128" fillId="0" borderId="2" xfId="1650" applyFont="1" applyBorder="1" applyAlignment="1">
      <alignment horizontal="center" vertical="center"/>
    </xf>
    <xf numFmtId="41" fontId="128" fillId="0" borderId="19" xfId="1650" applyFont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512885</xdr:colOff>
      <xdr:row>2</xdr:row>
      <xdr:rowOff>175846</xdr:rowOff>
    </xdr:from>
    <xdr:to>
      <xdr:col>11</xdr:col>
      <xdr:colOff>551421</xdr:colOff>
      <xdr:row>16</xdr:row>
      <xdr:rowOff>57396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039" y="600808"/>
          <a:ext cx="6237113" cy="35083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13" zoomScale="130" zoomScaleNormal="100" zoomScaleSheetLayoutView="130" workbookViewId="0">
      <selection activeCell="I29" sqref="I29"/>
    </sheetView>
  </sheetViews>
  <sheetFormatPr defaultColWidth="9" defaultRowHeight="16.5"/>
  <cols>
    <col min="1" max="1" width="3.625" style="1" customWidth="1"/>
    <col min="2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450"/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451" t="s">
        <v>56</v>
      </c>
      <c r="B19" s="451"/>
      <c r="C19" s="451"/>
      <c r="D19" s="451"/>
      <c r="E19" s="451"/>
      <c r="F19" s="451"/>
      <c r="G19" s="451"/>
      <c r="H19" s="82"/>
      <c r="I19" s="81"/>
      <c r="J19" s="81"/>
      <c r="K19" s="77"/>
      <c r="L19" s="77"/>
    </row>
    <row r="20" spans="1:12" ht="16.5" customHeight="1">
      <c r="A20" s="451"/>
      <c r="B20" s="451"/>
      <c r="C20" s="451"/>
      <c r="D20" s="451"/>
      <c r="E20" s="451"/>
      <c r="F20" s="451"/>
      <c r="G20" s="451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204</v>
      </c>
      <c r="H21" s="82"/>
      <c r="I21" s="78"/>
      <c r="J21" s="78"/>
      <c r="K21" s="75"/>
      <c r="L21" s="75"/>
    </row>
    <row r="22" spans="1:12" ht="23.25">
      <c r="A22" s="145"/>
      <c r="B22" s="145" t="s">
        <v>205</v>
      </c>
      <c r="C22" s="145"/>
      <c r="D22" s="145"/>
      <c r="E22" s="283"/>
      <c r="F22" s="283"/>
      <c r="G22" s="283"/>
      <c r="H22" s="78"/>
      <c r="I22" s="78"/>
      <c r="J22" s="78"/>
      <c r="K22" s="75"/>
      <c r="L22" s="75"/>
    </row>
    <row r="23" spans="1:12" ht="21" customHeight="1">
      <c r="A23" s="145"/>
      <c r="B23" s="145" t="s">
        <v>244</v>
      </c>
      <c r="C23" s="145"/>
      <c r="D23" s="145"/>
      <c r="E23" s="282"/>
      <c r="F23" s="282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75"/>
      <c r="G25" s="452" t="s">
        <v>80</v>
      </c>
      <c r="H25" s="452"/>
      <c r="I25" s="452"/>
      <c r="J25" s="452"/>
      <c r="K25" s="452"/>
      <c r="L25" s="452"/>
    </row>
  </sheetData>
  <mergeCells count="3">
    <mergeCell ref="A12:L12"/>
    <mergeCell ref="A19:G20"/>
    <mergeCell ref="G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77" t="s">
        <v>109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102</v>
      </c>
      <c r="T3" s="481"/>
      <c r="U3" s="482"/>
    </row>
    <row r="4" spans="1:21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107</v>
      </c>
      <c r="T4" s="13" t="s">
        <v>29</v>
      </c>
      <c r="U4" s="13" t="s">
        <v>103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86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487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487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487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58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502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503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488" t="s">
        <v>95</v>
      </c>
      <c r="C14" s="489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490" t="s">
        <v>81</v>
      </c>
      <c r="C15" s="491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483" t="s">
        <v>39</v>
      </c>
      <c r="B18" s="484"/>
      <c r="C18" s="48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107</v>
      </c>
      <c r="T18" s="13" t="s">
        <v>29</v>
      </c>
      <c r="U18" s="13" t="s">
        <v>103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86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48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48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487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57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502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503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475" t="s">
        <v>82</v>
      </c>
      <c r="C28" s="476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83" t="s">
        <v>45</v>
      </c>
      <c r="B30" s="484"/>
      <c r="C30" s="48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107</v>
      </c>
      <c r="T30" s="13" t="s">
        <v>29</v>
      </c>
      <c r="U30" s="13" t="s">
        <v>103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86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487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487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487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57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475" t="s">
        <v>98</v>
      </c>
      <c r="C39" s="476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492" t="s">
        <v>32</v>
      </c>
      <c r="C41" s="62" t="s">
        <v>106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 t="shared" ref="T41:T44" si="15">Q41/S41-1</f>
        <v>-0.64408564408564406</v>
      </c>
      <c r="U41" s="173">
        <v>1464</v>
      </c>
    </row>
    <row r="42" spans="1:21" ht="15.75" customHeight="1">
      <c r="A42" s="204"/>
      <c r="B42" s="493"/>
      <c r="C42" s="36" t="s">
        <v>105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 t="shared" si="15"/>
        <v>0.66666666666666674</v>
      </c>
      <c r="U42" s="207">
        <v>0</v>
      </c>
    </row>
    <row r="43" spans="1:21" ht="15.75" customHeight="1">
      <c r="A43" s="150"/>
      <c r="B43" s="488" t="s">
        <v>96</v>
      </c>
      <c r="C43" s="489"/>
      <c r="D43" s="42"/>
      <c r="E43" s="43">
        <f>E42+E41</f>
        <v>72</v>
      </c>
      <c r="F43" s="43">
        <f t="shared" ref="F43:Q43" si="16">F42+F41</f>
        <v>72</v>
      </c>
      <c r="G43" s="43">
        <f t="shared" si="16"/>
        <v>72</v>
      </c>
      <c r="H43" s="43">
        <f t="shared" si="16"/>
        <v>0</v>
      </c>
      <c r="I43" s="43">
        <f t="shared" si="16"/>
        <v>6</v>
      </c>
      <c r="J43" s="43">
        <f t="shared" si="16"/>
        <v>72</v>
      </c>
      <c r="K43" s="43">
        <f t="shared" si="16"/>
        <v>144</v>
      </c>
      <c r="L43" s="43">
        <f t="shared" si="16"/>
        <v>108</v>
      </c>
      <c r="M43" s="43">
        <f t="shared" si="16"/>
        <v>72</v>
      </c>
      <c r="N43" s="43">
        <f t="shared" si="16"/>
        <v>108</v>
      </c>
      <c r="O43" s="43">
        <f t="shared" si="16"/>
        <v>222</v>
      </c>
      <c r="P43" s="43">
        <f t="shared" si="16"/>
        <v>216</v>
      </c>
      <c r="Q43" s="44">
        <f t="shared" si="16"/>
        <v>1164</v>
      </c>
      <c r="R43" s="45"/>
      <c r="S43" s="44">
        <f>S42+S41</f>
        <v>2939</v>
      </c>
      <c r="T43" s="183">
        <f t="shared" si="15"/>
        <v>-0.60394692072133371</v>
      </c>
      <c r="U43" s="44">
        <f>U42+U41</f>
        <v>1464</v>
      </c>
    </row>
    <row r="44" spans="1:21" ht="15.75" customHeight="1">
      <c r="A44" s="500" t="s">
        <v>97</v>
      </c>
      <c r="B44" s="500"/>
      <c r="C44" s="501"/>
      <c r="D44" s="42"/>
      <c r="E44" s="69">
        <f>E43+E39</f>
        <v>6189</v>
      </c>
      <c r="F44" s="69">
        <f t="shared" ref="F44:Q44" si="17">F43+F39</f>
        <v>6303</v>
      </c>
      <c r="G44" s="69">
        <f t="shared" si="17"/>
        <v>7382</v>
      </c>
      <c r="H44" s="69">
        <f t="shared" si="17"/>
        <v>7624</v>
      </c>
      <c r="I44" s="69">
        <f t="shared" si="17"/>
        <v>6807</v>
      </c>
      <c r="J44" s="69">
        <f t="shared" si="17"/>
        <v>6695</v>
      </c>
      <c r="K44" s="69">
        <f t="shared" si="17"/>
        <v>5801</v>
      </c>
      <c r="L44" s="69">
        <f t="shared" si="17"/>
        <v>4609</v>
      </c>
      <c r="M44" s="69">
        <f t="shared" si="17"/>
        <v>5323</v>
      </c>
      <c r="N44" s="69">
        <f t="shared" si="17"/>
        <v>6143</v>
      </c>
      <c r="O44" s="69">
        <f t="shared" si="17"/>
        <v>4416</v>
      </c>
      <c r="P44" s="69">
        <f t="shared" si="17"/>
        <v>4719</v>
      </c>
      <c r="Q44" s="70">
        <f t="shared" si="17"/>
        <v>72011</v>
      </c>
      <c r="R44" s="45"/>
      <c r="S44" s="70">
        <f>S43+S39</f>
        <v>81679</v>
      </c>
      <c r="T44" s="185">
        <f t="shared" si="15"/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101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477" t="s">
        <v>51</v>
      </c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9"/>
      <c r="R4" s="9"/>
      <c r="S4" s="480" t="s">
        <v>102</v>
      </c>
      <c r="T4" s="481"/>
      <c r="U4" s="482"/>
    </row>
    <row r="5" spans="1:21" ht="16.5">
      <c r="A5" s="483" t="s">
        <v>16</v>
      </c>
      <c r="B5" s="484"/>
      <c r="C5" s="485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486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487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487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487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58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502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503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488" t="s">
        <v>95</v>
      </c>
      <c r="C15" s="489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490" t="s">
        <v>81</v>
      </c>
      <c r="C16" s="491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483" t="s">
        <v>39</v>
      </c>
      <c r="B19" s="484"/>
      <c r="C19" s="485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103</v>
      </c>
      <c r="T19" s="13" t="s">
        <v>29</v>
      </c>
      <c r="U19" s="13" t="s">
        <v>104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486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48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487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487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57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502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503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475" t="s">
        <v>82</v>
      </c>
      <c r="C29" s="476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483" t="s">
        <v>45</v>
      </c>
      <c r="B31" s="484"/>
      <c r="C31" s="485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103</v>
      </c>
      <c r="T31" s="13" t="s">
        <v>29</v>
      </c>
      <c r="U31" s="13" t="s">
        <v>104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486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487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487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487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57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475" t="s">
        <v>98</v>
      </c>
      <c r="C40" s="476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92" t="s">
        <v>32</v>
      </c>
      <c r="C42" s="62" t="s">
        <v>106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493"/>
      <c r="C43" s="36" t="s">
        <v>105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488" t="s">
        <v>96</v>
      </c>
      <c r="C44" s="489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500" t="s">
        <v>97</v>
      </c>
      <c r="B45" s="500"/>
      <c r="C45" s="501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110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AB35" sqref="AB35"/>
      <selection pane="topRight" activeCell="AB35" sqref="AB35"/>
      <selection pane="bottomLeft" activeCell="AB35" sqref="AB35"/>
      <selection pane="bottom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84</v>
      </c>
    </row>
    <row r="3" spans="1:26" ht="20.25" customHeight="1">
      <c r="E3" s="477" t="s">
        <v>85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49</v>
      </c>
      <c r="T3" s="482"/>
    </row>
    <row r="4" spans="1:26" ht="16.5">
      <c r="A4" s="483" t="s">
        <v>17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86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87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88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488" t="s">
        <v>95</v>
      </c>
      <c r="C14" s="489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490" t="s">
        <v>81</v>
      </c>
      <c r="C15" s="491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483" t="s">
        <v>39</v>
      </c>
      <c r="B17" s="484"/>
      <c r="C17" s="485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89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88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483" t="s">
        <v>45</v>
      </c>
      <c r="B29" s="484"/>
      <c r="C29" s="485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89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88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90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AB35" sqref="AB35"/>
      <selection pane="topRight" activeCell="AB35" sqref="AB35"/>
      <selection pane="bottomLeft" activeCell="AB35" sqref="AB35"/>
      <selection pane="bottom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118</v>
      </c>
    </row>
    <row r="3" spans="1:23" ht="20.25" customHeight="1">
      <c r="E3" s="477" t="s">
        <v>119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120</v>
      </c>
      <c r="T3" s="482"/>
    </row>
    <row r="4" spans="1:23" ht="16.5">
      <c r="A4" s="483" t="s">
        <v>121</v>
      </c>
      <c r="B4" s="484"/>
      <c r="C4" s="485"/>
      <c r="D4" s="10"/>
      <c r="E4" s="11" t="s">
        <v>2</v>
      </c>
      <c r="F4" s="12" t="s">
        <v>122</v>
      </c>
      <c r="G4" s="12" t="s">
        <v>123</v>
      </c>
      <c r="H4" s="12" t="s">
        <v>124</v>
      </c>
      <c r="I4" s="12" t="s">
        <v>125</v>
      </c>
      <c r="J4" s="12" t="s">
        <v>126</v>
      </c>
      <c r="K4" s="12" t="s">
        <v>127</v>
      </c>
      <c r="L4" s="12" t="s">
        <v>128</v>
      </c>
      <c r="M4" s="12" t="s">
        <v>129</v>
      </c>
      <c r="N4" s="12" t="s">
        <v>130</v>
      </c>
      <c r="O4" s="12" t="s">
        <v>131</v>
      </c>
      <c r="P4" s="12" t="s">
        <v>132</v>
      </c>
      <c r="Q4" s="13" t="s">
        <v>133</v>
      </c>
      <c r="R4" s="14"/>
      <c r="S4" s="13" t="s">
        <v>134</v>
      </c>
      <c r="T4" s="13" t="s">
        <v>135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133</v>
      </c>
      <c r="B6" s="221" t="s">
        <v>136</v>
      </c>
      <c r="C6" s="20" t="s">
        <v>137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138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139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86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140</v>
      </c>
      <c r="C10" s="32" t="s">
        <v>91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141</v>
      </c>
      <c r="C11" s="27" t="s">
        <v>142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143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488" t="s">
        <v>144</v>
      </c>
      <c r="C14" s="489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490" t="s">
        <v>145</v>
      </c>
      <c r="C15" s="491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483" t="s">
        <v>146</v>
      </c>
      <c r="B17" s="484"/>
      <c r="C17" s="485"/>
      <c r="D17" s="10"/>
      <c r="E17" s="235" t="s">
        <v>2</v>
      </c>
      <c r="F17" s="236" t="s">
        <v>122</v>
      </c>
      <c r="G17" s="236" t="s">
        <v>123</v>
      </c>
      <c r="H17" s="236" t="s">
        <v>124</v>
      </c>
      <c r="I17" s="236" t="s">
        <v>125</v>
      </c>
      <c r="J17" s="236" t="s">
        <v>126</v>
      </c>
      <c r="K17" s="236" t="s">
        <v>8</v>
      </c>
      <c r="L17" s="236" t="s">
        <v>147</v>
      </c>
      <c r="M17" s="236" t="s">
        <v>148</v>
      </c>
      <c r="N17" s="236" t="s">
        <v>149</v>
      </c>
      <c r="O17" s="236" t="s">
        <v>150</v>
      </c>
      <c r="P17" s="236" t="s">
        <v>151</v>
      </c>
      <c r="Q17" s="236" t="s">
        <v>152</v>
      </c>
      <c r="R17" s="14"/>
      <c r="S17" s="13" t="s">
        <v>92</v>
      </c>
      <c r="T17" s="13" t="s">
        <v>153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154</v>
      </c>
      <c r="B19" s="221" t="s">
        <v>155</v>
      </c>
      <c r="C19" s="20" t="s">
        <v>156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157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158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159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160</v>
      </c>
      <c r="C23" s="32" t="s">
        <v>161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162</v>
      </c>
      <c r="C24" s="27" t="s">
        <v>163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164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152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483" t="s">
        <v>165</v>
      </c>
      <c r="B29" s="484"/>
      <c r="C29" s="485"/>
      <c r="D29" s="10"/>
      <c r="E29" s="235" t="s">
        <v>2</v>
      </c>
      <c r="F29" s="236" t="s">
        <v>166</v>
      </c>
      <c r="G29" s="236" t="s">
        <v>167</v>
      </c>
      <c r="H29" s="236" t="s">
        <v>168</v>
      </c>
      <c r="I29" s="236" t="s">
        <v>169</v>
      </c>
      <c r="J29" s="236" t="s">
        <v>170</v>
      </c>
      <c r="K29" s="236" t="s">
        <v>8</v>
      </c>
      <c r="L29" s="236" t="s">
        <v>147</v>
      </c>
      <c r="M29" s="236" t="s">
        <v>148</v>
      </c>
      <c r="N29" s="236" t="s">
        <v>149</v>
      </c>
      <c r="O29" s="236" t="s">
        <v>150</v>
      </c>
      <c r="P29" s="236" t="s">
        <v>151</v>
      </c>
      <c r="Q29" s="236" t="s">
        <v>152</v>
      </c>
      <c r="R29" s="14"/>
      <c r="S29" s="13" t="s">
        <v>92</v>
      </c>
      <c r="T29" s="13" t="s">
        <v>153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154</v>
      </c>
      <c r="B31" s="221" t="s">
        <v>155</v>
      </c>
      <c r="C31" s="20" t="s">
        <v>156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157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158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159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160</v>
      </c>
      <c r="C35" s="32" t="s">
        <v>161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162</v>
      </c>
      <c r="C36" s="27" t="s">
        <v>163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164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152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171</v>
      </c>
      <c r="B40" s="223" t="s">
        <v>155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152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172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94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84</v>
      </c>
    </row>
    <row r="3" spans="1:20" ht="20.25" customHeight="1">
      <c r="E3" s="506" t="s">
        <v>93</v>
      </c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8"/>
      <c r="R3" s="258"/>
      <c r="S3" s="504" t="s">
        <v>49</v>
      </c>
      <c r="T3" s="505"/>
    </row>
    <row r="4" spans="1:20" ht="16.5">
      <c r="A4" s="483" t="s">
        <v>173</v>
      </c>
      <c r="B4" s="484"/>
      <c r="C4" s="485"/>
      <c r="D4" s="10"/>
      <c r="E4" s="235" t="s">
        <v>2</v>
      </c>
      <c r="F4" s="259" t="s">
        <v>166</v>
      </c>
      <c r="G4" s="259" t="s">
        <v>167</v>
      </c>
      <c r="H4" s="259" t="s">
        <v>168</v>
      </c>
      <c r="I4" s="259" t="s">
        <v>169</v>
      </c>
      <c r="J4" s="259" t="s">
        <v>170</v>
      </c>
      <c r="K4" s="259" t="s">
        <v>174</v>
      </c>
      <c r="L4" s="259" t="s">
        <v>175</v>
      </c>
      <c r="M4" s="259" t="s">
        <v>176</v>
      </c>
      <c r="N4" s="259" t="s">
        <v>177</v>
      </c>
      <c r="O4" s="259" t="s">
        <v>178</v>
      </c>
      <c r="P4" s="259" t="s">
        <v>179</v>
      </c>
      <c r="Q4" s="236" t="s">
        <v>180</v>
      </c>
      <c r="R4" s="260"/>
      <c r="S4" s="236" t="s">
        <v>181</v>
      </c>
      <c r="T4" s="236" t="s">
        <v>182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180</v>
      </c>
      <c r="B6" s="221" t="s">
        <v>183</v>
      </c>
      <c r="C6" s="20" t="s">
        <v>184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185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186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86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187</v>
      </c>
      <c r="C10" s="32" t="s">
        <v>91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188</v>
      </c>
      <c r="C11" s="27" t="s">
        <v>189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190</v>
      </c>
      <c r="C12" s="32" t="s">
        <v>191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192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180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483" t="s">
        <v>193</v>
      </c>
      <c r="B17" s="484"/>
      <c r="C17" s="485"/>
      <c r="D17" s="10"/>
      <c r="E17" s="235" t="s">
        <v>2</v>
      </c>
      <c r="F17" s="259" t="s">
        <v>166</v>
      </c>
      <c r="G17" s="259" t="s">
        <v>167</v>
      </c>
      <c r="H17" s="259" t="s">
        <v>168</v>
      </c>
      <c r="I17" s="259" t="s">
        <v>169</v>
      </c>
      <c r="J17" s="259" t="s">
        <v>170</v>
      </c>
      <c r="K17" s="259" t="s">
        <v>174</v>
      </c>
      <c r="L17" s="259" t="s">
        <v>175</v>
      </c>
      <c r="M17" s="259" t="s">
        <v>176</v>
      </c>
      <c r="N17" s="259" t="s">
        <v>177</v>
      </c>
      <c r="O17" s="259" t="s">
        <v>178</v>
      </c>
      <c r="P17" s="259" t="s">
        <v>179</v>
      </c>
      <c r="Q17" s="236" t="s">
        <v>180</v>
      </c>
      <c r="R17" s="260"/>
      <c r="S17" s="236" t="s">
        <v>181</v>
      </c>
      <c r="T17" s="236" t="s">
        <v>182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194</v>
      </c>
      <c r="B19" s="221" t="s">
        <v>183</v>
      </c>
      <c r="C19" s="20" t="s">
        <v>184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185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186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195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187</v>
      </c>
      <c r="C23" s="32" t="s">
        <v>196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188</v>
      </c>
      <c r="C24" s="27" t="s">
        <v>189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190</v>
      </c>
      <c r="C25" s="32" t="s">
        <v>191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192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180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483" t="s">
        <v>197</v>
      </c>
      <c r="B29" s="484"/>
      <c r="C29" s="485"/>
      <c r="D29" s="10"/>
      <c r="E29" s="235" t="s">
        <v>2</v>
      </c>
      <c r="F29" s="259" t="s">
        <v>166</v>
      </c>
      <c r="G29" s="259" t="s">
        <v>167</v>
      </c>
      <c r="H29" s="259" t="s">
        <v>168</v>
      </c>
      <c r="I29" s="259" t="s">
        <v>169</v>
      </c>
      <c r="J29" s="259" t="s">
        <v>170</v>
      </c>
      <c r="K29" s="259" t="s">
        <v>174</v>
      </c>
      <c r="L29" s="259" t="s">
        <v>175</v>
      </c>
      <c r="M29" s="259" t="s">
        <v>176</v>
      </c>
      <c r="N29" s="259" t="s">
        <v>177</v>
      </c>
      <c r="O29" s="259" t="s">
        <v>178</v>
      </c>
      <c r="P29" s="259" t="s">
        <v>179</v>
      </c>
      <c r="Q29" s="236" t="s">
        <v>180</v>
      </c>
      <c r="R29" s="260"/>
      <c r="S29" s="236" t="s">
        <v>181</v>
      </c>
      <c r="T29" s="236" t="s">
        <v>182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194</v>
      </c>
      <c r="B31" s="249" t="s">
        <v>183</v>
      </c>
      <c r="C31" s="250" t="s">
        <v>184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185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186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195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187</v>
      </c>
      <c r="C35" s="32" t="s">
        <v>196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188</v>
      </c>
      <c r="C36" s="27" t="s">
        <v>189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190</v>
      </c>
      <c r="C37" s="32" t="s">
        <v>191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180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198</v>
      </c>
      <c r="B40" s="223" t="s">
        <v>183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180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199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78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79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509" t="s">
        <v>99</v>
      </c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1"/>
    </row>
    <row r="3" spans="2:16">
      <c r="B3" s="90" t="s">
        <v>59</v>
      </c>
      <c r="C3" s="91"/>
      <c r="D3" s="92"/>
      <c r="E3" s="158" t="s">
        <v>77</v>
      </c>
      <c r="F3" s="158" t="s">
        <v>77</v>
      </c>
      <c r="G3" s="158" t="s">
        <v>77</v>
      </c>
      <c r="H3" s="165" t="s">
        <v>77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60</v>
      </c>
      <c r="C5" s="94"/>
      <c r="D5" s="95" t="s">
        <v>61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62</v>
      </c>
      <c r="C6" s="97" t="s">
        <v>63</v>
      </c>
      <c r="D6" s="98" t="s">
        <v>64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61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65</v>
      </c>
      <c r="D9" s="107" t="s">
        <v>64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66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62</v>
      </c>
      <c r="C11" s="110"/>
      <c r="D11" s="104" t="s">
        <v>61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67</v>
      </c>
      <c r="D12" s="107" t="s">
        <v>64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61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68</v>
      </c>
      <c r="D15" s="107" t="s">
        <v>64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61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69</v>
      </c>
      <c r="D18" s="117" t="s">
        <v>64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70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61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71</v>
      </c>
      <c r="D21" s="107" t="s">
        <v>64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72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62</v>
      </c>
      <c r="C23" s="123"/>
      <c r="D23" s="104" t="s">
        <v>61</v>
      </c>
      <c r="E23" s="137"/>
      <c r="F23" s="137"/>
      <c r="G23" s="137"/>
      <c r="H23" s="166"/>
    </row>
    <row r="24" spans="2:8">
      <c r="B24" s="105"/>
      <c r="C24" s="106" t="s">
        <v>73</v>
      </c>
      <c r="D24" s="107" t="s">
        <v>64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61</v>
      </c>
      <c r="E26" s="137"/>
      <c r="F26" s="137"/>
      <c r="G26" s="137"/>
      <c r="H26" s="166"/>
    </row>
    <row r="27" spans="2:8">
      <c r="B27" s="105"/>
      <c r="C27" s="106" t="s">
        <v>74</v>
      </c>
      <c r="D27" s="107" t="s">
        <v>64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61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75</v>
      </c>
      <c r="D30" s="107" t="s">
        <v>64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61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69</v>
      </c>
      <c r="D33" s="117" t="s">
        <v>64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70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61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76</v>
      </c>
      <c r="C36" s="130"/>
      <c r="D36" s="107" t="s">
        <v>64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100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0"/>
  <sheetViews>
    <sheetView showGridLines="0" tabSelected="1" zoomScale="80" zoomScaleNormal="80" workbookViewId="0">
      <selection activeCell="T29" sqref="T29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3" customWidth="1"/>
    <col min="19" max="19" width="9.25" style="313" customWidth="1"/>
    <col min="20" max="20" width="9.25" style="381" customWidth="1"/>
    <col min="21" max="21" width="10.375" style="426" customWidth="1"/>
    <col min="22" max="22" width="9.125" style="313" bestFit="1" customWidth="1"/>
    <col min="23" max="16384" width="9" style="313"/>
  </cols>
  <sheetData>
    <row r="1" spans="1:21" s="312" customFormat="1" ht="30.75" customHeight="1" thickBot="1">
      <c r="A1" s="309" t="s">
        <v>243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8" t="s">
        <v>53</v>
      </c>
    </row>
    <row r="2" spans="1:21" ht="4.5" customHeight="1">
      <c r="Q2" s="314"/>
      <c r="R2" s="395"/>
      <c r="S2" s="314"/>
      <c r="T2" s="315"/>
      <c r="U2" s="409"/>
    </row>
    <row r="3" spans="1:21" ht="20.25" customHeight="1">
      <c r="E3" s="467" t="s">
        <v>242</v>
      </c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9"/>
      <c r="R3" s="396"/>
      <c r="S3" s="470" t="s">
        <v>252</v>
      </c>
      <c r="T3" s="471"/>
      <c r="U3" s="472"/>
    </row>
    <row r="4" spans="1:21" ht="20.25" thickBot="1">
      <c r="A4" s="460" t="s">
        <v>16</v>
      </c>
      <c r="B4" s="461"/>
      <c r="C4" s="46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41" t="s">
        <v>16</v>
      </c>
      <c r="R4" s="397"/>
      <c r="S4" s="441" t="s">
        <v>245</v>
      </c>
      <c r="T4" s="441" t="s">
        <v>29</v>
      </c>
      <c r="U4" s="442" t="s">
        <v>246</v>
      </c>
    </row>
    <row r="5" spans="1:21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1"/>
    </row>
    <row r="6" spans="1:21" ht="15.75" customHeight="1">
      <c r="A6" s="432" t="s">
        <v>16</v>
      </c>
      <c r="B6" s="427" t="s">
        <v>32</v>
      </c>
      <c r="C6" s="331" t="s">
        <v>86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 t="shared" ref="Q6:Q15" si="1">SUM(E6:P6)</f>
        <v>18263</v>
      </c>
      <c r="R6" s="392"/>
      <c r="S6" s="333">
        <f t="shared" ref="S6:S12" si="2">S21+S32</f>
        <v>16596</v>
      </c>
      <c r="T6" s="334">
        <f>IFERROR(O6/S6-1,"")</f>
        <v>-0.87045071101470239</v>
      </c>
      <c r="U6" s="412">
        <f t="shared" ref="U6:U12" si="3">U21+U32</f>
        <v>26282</v>
      </c>
    </row>
    <row r="7" spans="1:21" ht="15.75" customHeight="1">
      <c r="A7" s="330"/>
      <c r="B7" s="427"/>
      <c r="C7" s="331" t="s">
        <v>112</v>
      </c>
      <c r="D7" s="316"/>
      <c r="E7" s="332">
        <f t="shared" ref="E7:P7" si="4">E22+E33</f>
        <v>1432</v>
      </c>
      <c r="F7" s="332">
        <f t="shared" si="4"/>
        <v>1201</v>
      </c>
      <c r="G7" s="332">
        <f t="shared" si="4"/>
        <v>1950</v>
      </c>
      <c r="H7" s="332">
        <f t="shared" si="4"/>
        <v>1472</v>
      </c>
      <c r="I7" s="332">
        <f t="shared" si="4"/>
        <v>1648</v>
      </c>
      <c r="J7" s="332">
        <f t="shared" si="4"/>
        <v>1892</v>
      </c>
      <c r="K7" s="332">
        <f t="shared" si="4"/>
        <v>850</v>
      </c>
      <c r="L7" s="332">
        <f t="shared" si="4"/>
        <v>1077</v>
      </c>
      <c r="M7" s="332">
        <f t="shared" si="4"/>
        <v>996</v>
      </c>
      <c r="N7" s="332">
        <f t="shared" si="4"/>
        <v>784</v>
      </c>
      <c r="O7" s="332">
        <f t="shared" si="4"/>
        <v>738</v>
      </c>
      <c r="P7" s="332">
        <f t="shared" si="4"/>
        <v>1248</v>
      </c>
      <c r="Q7" s="333">
        <f>SUM(E7:P7)</f>
        <v>15288</v>
      </c>
      <c r="R7" s="392"/>
      <c r="S7" s="333">
        <f t="shared" si="2"/>
        <v>16654</v>
      </c>
      <c r="T7" s="335">
        <f t="shared" ref="T7:T16" si="5">IFERROR(O7/S7-1,"")</f>
        <v>-0.95568632160441935</v>
      </c>
      <c r="U7" s="412">
        <f t="shared" si="3"/>
        <v>26496</v>
      </c>
    </row>
    <row r="8" spans="1:21" ht="15.75" customHeight="1">
      <c r="A8" s="330"/>
      <c r="B8" s="427"/>
      <c r="C8" s="331" t="s">
        <v>236</v>
      </c>
      <c r="D8" s="316"/>
      <c r="E8" s="332">
        <f t="shared" ref="E8:P8" si="6">E23+E34</f>
        <v>436</v>
      </c>
      <c r="F8" s="332">
        <f t="shared" si="6"/>
        <v>435</v>
      </c>
      <c r="G8" s="332">
        <f t="shared" si="6"/>
        <v>557</v>
      </c>
      <c r="H8" s="332">
        <f t="shared" si="6"/>
        <v>483</v>
      </c>
      <c r="I8" s="332">
        <f t="shared" si="6"/>
        <v>657</v>
      </c>
      <c r="J8" s="332">
        <f t="shared" si="6"/>
        <v>396</v>
      </c>
      <c r="K8" s="332">
        <f t="shared" si="6"/>
        <v>532</v>
      </c>
      <c r="L8" s="332">
        <f t="shared" si="6"/>
        <v>436</v>
      </c>
      <c r="M8" s="332">
        <f t="shared" si="6"/>
        <v>386</v>
      </c>
      <c r="N8" s="332">
        <f t="shared" si="6"/>
        <v>352</v>
      </c>
      <c r="O8" s="332">
        <f t="shared" si="6"/>
        <v>430</v>
      </c>
      <c r="P8" s="332">
        <f t="shared" si="6"/>
        <v>222</v>
      </c>
      <c r="Q8" s="333">
        <f t="shared" ref="Q8:Q14" si="7">SUM(E8:P8)</f>
        <v>5322</v>
      </c>
      <c r="R8" s="392"/>
      <c r="S8" s="333">
        <f t="shared" si="2"/>
        <v>7081</v>
      </c>
      <c r="T8" s="335">
        <f t="shared" si="5"/>
        <v>-0.93927411382573078</v>
      </c>
      <c r="U8" s="412">
        <f t="shared" si="3"/>
        <v>3091</v>
      </c>
    </row>
    <row r="9" spans="1:21" ht="15.75" customHeight="1">
      <c r="A9" s="330"/>
      <c r="B9" s="443"/>
      <c r="C9" s="331" t="s">
        <v>250</v>
      </c>
      <c r="D9" s="316"/>
      <c r="E9" s="332">
        <f t="shared" ref="E9:O9" si="8">E24+E35</f>
        <v>0</v>
      </c>
      <c r="F9" s="332">
        <f t="shared" si="8"/>
        <v>0</v>
      </c>
      <c r="G9" s="332">
        <f t="shared" si="8"/>
        <v>0</v>
      </c>
      <c r="H9" s="332">
        <f t="shared" si="8"/>
        <v>0</v>
      </c>
      <c r="I9" s="332">
        <f t="shared" si="8"/>
        <v>0</v>
      </c>
      <c r="J9" s="332">
        <f t="shared" si="8"/>
        <v>33</v>
      </c>
      <c r="K9" s="332">
        <f t="shared" si="8"/>
        <v>2775</v>
      </c>
      <c r="L9" s="332">
        <f t="shared" si="8"/>
        <v>3640</v>
      </c>
      <c r="M9" s="332">
        <f t="shared" si="8"/>
        <v>4807</v>
      </c>
      <c r="N9" s="332">
        <f t="shared" si="8"/>
        <v>4879</v>
      </c>
      <c r="O9" s="332">
        <f t="shared" si="8"/>
        <v>3882</v>
      </c>
      <c r="P9" s="332"/>
      <c r="Q9" s="333">
        <f t="shared" si="7"/>
        <v>20016</v>
      </c>
      <c r="R9" s="392"/>
      <c r="S9" s="333">
        <f t="shared" si="2"/>
        <v>0</v>
      </c>
      <c r="T9" s="335" t="str">
        <f t="shared" si="5"/>
        <v/>
      </c>
      <c r="U9" s="412">
        <f t="shared" si="3"/>
        <v>0</v>
      </c>
    </row>
    <row r="10" spans="1:21" ht="15.75" customHeight="1">
      <c r="A10" s="330"/>
      <c r="B10" s="434" t="s">
        <v>240</v>
      </c>
      <c r="C10" s="435" t="s">
        <v>239</v>
      </c>
      <c r="D10" s="436"/>
      <c r="E10" s="437">
        <f t="shared" ref="E10:O10" si="9">E25+E36</f>
        <v>45</v>
      </c>
      <c r="F10" s="437">
        <f t="shared" si="9"/>
        <v>2</v>
      </c>
      <c r="G10" s="437">
        <f t="shared" si="9"/>
        <v>79</v>
      </c>
      <c r="H10" s="437">
        <f t="shared" si="9"/>
        <v>30</v>
      </c>
      <c r="I10" s="437">
        <f t="shared" si="9"/>
        <v>0</v>
      </c>
      <c r="J10" s="437">
        <f t="shared" si="9"/>
        <v>0</v>
      </c>
      <c r="K10" s="437">
        <f t="shared" si="9"/>
        <v>81</v>
      </c>
      <c r="L10" s="437">
        <f t="shared" si="9"/>
        <v>52</v>
      </c>
      <c r="M10" s="437">
        <f t="shared" si="9"/>
        <v>0</v>
      </c>
      <c r="N10" s="437">
        <f t="shared" si="9"/>
        <v>7</v>
      </c>
      <c r="O10" s="437">
        <f t="shared" si="9"/>
        <v>0</v>
      </c>
      <c r="P10" s="437">
        <f>P25+P36</f>
        <v>5</v>
      </c>
      <c r="Q10" s="438">
        <f>SUM(E10:P10)</f>
        <v>301</v>
      </c>
      <c r="R10" s="392"/>
      <c r="S10" s="438">
        <f t="shared" si="2"/>
        <v>229</v>
      </c>
      <c r="T10" s="445">
        <f t="shared" si="5"/>
        <v>-1</v>
      </c>
      <c r="U10" s="439">
        <f t="shared" si="3"/>
        <v>0</v>
      </c>
    </row>
    <row r="11" spans="1:21" ht="15.75" customHeight="1">
      <c r="A11" s="432"/>
      <c r="B11" s="427" t="s">
        <v>247</v>
      </c>
      <c r="C11" s="331" t="s">
        <v>33</v>
      </c>
      <c r="D11" s="355">
        <f>D26+D37</f>
        <v>0</v>
      </c>
      <c r="E11" s="332">
        <f t="shared" ref="E11:O11" si="10">E26+E37</f>
        <v>854</v>
      </c>
      <c r="F11" s="332">
        <f t="shared" si="10"/>
        <v>1010</v>
      </c>
      <c r="G11" s="332">
        <f t="shared" si="10"/>
        <v>1181</v>
      </c>
      <c r="H11" s="332">
        <f t="shared" si="10"/>
        <v>1009</v>
      </c>
      <c r="I11" s="332">
        <f t="shared" si="10"/>
        <v>876</v>
      </c>
      <c r="J11" s="332">
        <f t="shared" si="10"/>
        <v>1069</v>
      </c>
      <c r="K11" s="332">
        <f t="shared" si="10"/>
        <v>1283</v>
      </c>
      <c r="L11" s="332">
        <f t="shared" si="10"/>
        <v>1108</v>
      </c>
      <c r="M11" s="332">
        <f t="shared" si="10"/>
        <v>975</v>
      </c>
      <c r="N11" s="332">
        <f t="shared" si="10"/>
        <v>1497</v>
      </c>
      <c r="O11" s="332">
        <f t="shared" si="10"/>
        <v>1196</v>
      </c>
      <c r="P11" s="332">
        <f>P26+P37</f>
        <v>906</v>
      </c>
      <c r="Q11" s="333">
        <f>SUM(E11:P11)</f>
        <v>12964</v>
      </c>
      <c r="R11" s="392"/>
      <c r="S11" s="333">
        <f t="shared" si="2"/>
        <v>9687</v>
      </c>
      <c r="T11" s="334">
        <f t="shared" si="5"/>
        <v>-0.8765355631258388</v>
      </c>
      <c r="U11" s="412">
        <f t="shared" si="3"/>
        <v>13605</v>
      </c>
    </row>
    <row r="12" spans="1:21" ht="15.75" customHeight="1">
      <c r="A12" s="330"/>
      <c r="B12" s="427" t="s">
        <v>249</v>
      </c>
      <c r="C12" s="331" t="s">
        <v>217</v>
      </c>
      <c r="D12" s="386"/>
      <c r="E12" s="332">
        <f t="shared" ref="E12:O12" si="11">E27+E38</f>
        <v>1568</v>
      </c>
      <c r="F12" s="332">
        <f t="shared" si="11"/>
        <v>1393</v>
      </c>
      <c r="G12" s="332">
        <f t="shared" si="11"/>
        <v>1735</v>
      </c>
      <c r="H12" s="332">
        <f t="shared" si="11"/>
        <v>1503</v>
      </c>
      <c r="I12" s="332">
        <f t="shared" si="11"/>
        <v>1415</v>
      </c>
      <c r="J12" s="332">
        <f t="shared" si="11"/>
        <v>1334</v>
      </c>
      <c r="K12" s="332">
        <f t="shared" si="11"/>
        <v>1530</v>
      </c>
      <c r="L12" s="332">
        <f t="shared" si="11"/>
        <v>1608</v>
      </c>
      <c r="M12" s="332">
        <f t="shared" si="11"/>
        <v>1468</v>
      </c>
      <c r="N12" s="332">
        <f t="shared" si="11"/>
        <v>1804</v>
      </c>
      <c r="O12" s="332">
        <f t="shared" si="11"/>
        <v>1315</v>
      </c>
      <c r="P12" s="332">
        <f>P27+P38</f>
        <v>1285</v>
      </c>
      <c r="Q12" s="333">
        <f t="shared" si="7"/>
        <v>17958</v>
      </c>
      <c r="R12" s="392"/>
      <c r="S12" s="333">
        <f t="shared" si="2"/>
        <v>16073</v>
      </c>
      <c r="T12" s="335">
        <f t="shared" si="5"/>
        <v>-0.9181857773906551</v>
      </c>
      <c r="U12" s="412">
        <f t="shared" si="3"/>
        <v>31790</v>
      </c>
    </row>
    <row r="13" spans="1:21" ht="15.75" customHeight="1">
      <c r="A13" s="330"/>
      <c r="B13" s="447"/>
      <c r="C13" s="331" t="s">
        <v>48</v>
      </c>
      <c r="D13" s="386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7"/>
        <v>0</v>
      </c>
      <c r="R13" s="392"/>
      <c r="S13" s="333"/>
      <c r="T13" s="335"/>
      <c r="U13" s="412">
        <f>U39</f>
        <v>80</v>
      </c>
    </row>
    <row r="14" spans="1:21" ht="15.75" customHeight="1">
      <c r="A14" s="330"/>
      <c r="B14" s="427"/>
      <c r="C14" s="331" t="s">
        <v>237</v>
      </c>
      <c r="D14" s="386"/>
      <c r="E14" s="332">
        <f t="shared" ref="E14:P14" si="12">E28+E40</f>
        <v>1594</v>
      </c>
      <c r="F14" s="332">
        <f t="shared" si="12"/>
        <v>1481</v>
      </c>
      <c r="G14" s="332">
        <f t="shared" si="12"/>
        <v>1643</v>
      </c>
      <c r="H14" s="332">
        <f t="shared" si="12"/>
        <v>1999</v>
      </c>
      <c r="I14" s="332">
        <f t="shared" si="12"/>
        <v>1481</v>
      </c>
      <c r="J14" s="332">
        <f t="shared" si="12"/>
        <v>1788</v>
      </c>
      <c r="K14" s="332">
        <f t="shared" si="12"/>
        <v>2475</v>
      </c>
      <c r="L14" s="332">
        <f t="shared" si="12"/>
        <v>1467</v>
      </c>
      <c r="M14" s="332">
        <f t="shared" si="12"/>
        <v>1662</v>
      </c>
      <c r="N14" s="332">
        <f t="shared" si="12"/>
        <v>2061</v>
      </c>
      <c r="O14" s="332">
        <f t="shared" si="12"/>
        <v>1511</v>
      </c>
      <c r="P14" s="332">
        <f t="shared" si="12"/>
        <v>1238</v>
      </c>
      <c r="Q14" s="333">
        <f t="shared" si="7"/>
        <v>20400</v>
      </c>
      <c r="R14" s="392"/>
      <c r="S14" s="333">
        <f>S28+S40</f>
        <v>17786</v>
      </c>
      <c r="T14" s="335">
        <f t="shared" si="5"/>
        <v>-0.91504554143708539</v>
      </c>
      <c r="U14" s="412">
        <f>U28+U40</f>
        <v>5980</v>
      </c>
    </row>
    <row r="15" spans="1:21" ht="15.75" customHeight="1">
      <c r="A15" s="342"/>
      <c r="B15" s="455" t="s">
        <v>95</v>
      </c>
      <c r="C15" s="456"/>
      <c r="D15" s="316"/>
      <c r="E15" s="343">
        <f t="shared" ref="E15:P15" si="13">E29+E41</f>
        <v>7540</v>
      </c>
      <c r="F15" s="343">
        <f t="shared" si="13"/>
        <v>7052</v>
      </c>
      <c r="G15" s="343">
        <f t="shared" si="13"/>
        <v>8596</v>
      </c>
      <c r="H15" s="343">
        <f t="shared" si="13"/>
        <v>8140</v>
      </c>
      <c r="I15" s="343">
        <f t="shared" si="13"/>
        <v>8282</v>
      </c>
      <c r="J15" s="343">
        <f t="shared" si="13"/>
        <v>7979</v>
      </c>
      <c r="K15" s="343">
        <f t="shared" si="13"/>
        <v>10692</v>
      </c>
      <c r="L15" s="343">
        <f t="shared" si="13"/>
        <v>10645</v>
      </c>
      <c r="M15" s="343">
        <f t="shared" si="13"/>
        <v>11262</v>
      </c>
      <c r="N15" s="343">
        <f t="shared" si="13"/>
        <v>13156</v>
      </c>
      <c r="O15" s="343">
        <f t="shared" si="13"/>
        <v>11222</v>
      </c>
      <c r="P15" s="343">
        <f t="shared" si="13"/>
        <v>9094</v>
      </c>
      <c r="Q15" s="344">
        <f t="shared" si="1"/>
        <v>113660</v>
      </c>
      <c r="R15" s="392"/>
      <c r="S15" s="345">
        <f>SUM(S6:S14)</f>
        <v>84106</v>
      </c>
      <c r="T15" s="405">
        <f t="shared" si="5"/>
        <v>-0.86657313390245638</v>
      </c>
      <c r="U15" s="415">
        <f>SUM(U6:U14)</f>
        <v>107324</v>
      </c>
    </row>
    <row r="16" spans="1:21" ht="15.75" customHeight="1">
      <c r="A16" s="346"/>
      <c r="B16" s="465" t="s">
        <v>81</v>
      </c>
      <c r="C16" s="466"/>
      <c r="D16" s="347"/>
      <c r="E16" s="348">
        <f t="shared" ref="E16:P16" si="14">E15+E45</f>
        <v>7600</v>
      </c>
      <c r="F16" s="348">
        <f t="shared" si="14"/>
        <v>7082</v>
      </c>
      <c r="G16" s="348">
        <f t="shared" si="14"/>
        <v>8596</v>
      </c>
      <c r="H16" s="348">
        <f t="shared" si="14"/>
        <v>8140</v>
      </c>
      <c r="I16" s="348">
        <f t="shared" si="14"/>
        <v>8282</v>
      </c>
      <c r="J16" s="348">
        <f t="shared" si="14"/>
        <v>8009</v>
      </c>
      <c r="K16" s="348">
        <f t="shared" si="14"/>
        <v>10752</v>
      </c>
      <c r="L16" s="348">
        <f t="shared" si="14"/>
        <v>10675</v>
      </c>
      <c r="M16" s="348">
        <f t="shared" si="14"/>
        <v>11322</v>
      </c>
      <c r="N16" s="348">
        <f t="shared" si="14"/>
        <v>13186</v>
      </c>
      <c r="O16" s="348">
        <f t="shared" si="14"/>
        <v>11222</v>
      </c>
      <c r="P16" s="348">
        <f t="shared" si="14"/>
        <v>9094</v>
      </c>
      <c r="Q16" s="349">
        <f>SUM(E16:P16)</f>
        <v>113960</v>
      </c>
      <c r="R16" s="399"/>
      <c r="S16" s="349">
        <f>S15+S45</f>
        <v>84496</v>
      </c>
      <c r="T16" s="350">
        <f t="shared" si="5"/>
        <v>-0.86718897935996964</v>
      </c>
      <c r="U16" s="416">
        <f>U15+U45</f>
        <v>107416</v>
      </c>
    </row>
    <row r="17" spans="1:24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400"/>
      <c r="S17" s="353"/>
      <c r="T17" s="353"/>
      <c r="U17" s="417"/>
    </row>
    <row r="18" spans="1:24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400"/>
      <c r="S18" s="356"/>
      <c r="T18" s="356"/>
      <c r="U18" s="418"/>
    </row>
    <row r="19" spans="1:24" ht="19.5">
      <c r="A19" s="460" t="s">
        <v>39</v>
      </c>
      <c r="B19" s="461"/>
      <c r="C19" s="462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7"/>
      <c r="S19" s="319" t="s">
        <v>245</v>
      </c>
      <c r="T19" s="319" t="s">
        <v>29</v>
      </c>
      <c r="U19" s="410" t="s">
        <v>246</v>
      </c>
    </row>
    <row r="20" spans="1:24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400"/>
      <c r="S20" s="357"/>
      <c r="T20" s="358"/>
      <c r="U20" s="419"/>
    </row>
    <row r="21" spans="1:24" ht="15.75" customHeight="1">
      <c r="A21" s="432" t="s">
        <v>43</v>
      </c>
      <c r="B21" s="427" t="s">
        <v>32</v>
      </c>
      <c r="C21" s="331" t="s">
        <v>224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5">SUM(E21:P21)</f>
        <v>5211</v>
      </c>
      <c r="R21" s="392"/>
      <c r="S21" s="332">
        <v>8468</v>
      </c>
      <c r="T21" s="335">
        <f t="shared" ref="T21:T29" si="16">IFERROR(O21/S21-1,"")</f>
        <v>-0.96150212564950399</v>
      </c>
      <c r="U21" s="412">
        <v>19166</v>
      </c>
    </row>
    <row r="22" spans="1:24" ht="15.75" customHeight="1">
      <c r="A22" s="330"/>
      <c r="B22" s="407"/>
      <c r="C22" s="331" t="s">
        <v>111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5"/>
        <v>8661</v>
      </c>
      <c r="R22" s="392"/>
      <c r="S22" s="332">
        <v>11194</v>
      </c>
      <c r="T22" s="335">
        <f t="shared" si="16"/>
        <v>-0.96310523494729317</v>
      </c>
      <c r="U22" s="412">
        <v>20646</v>
      </c>
      <c r="W22" s="387"/>
      <c r="X22" s="387"/>
    </row>
    <row r="23" spans="1:24" ht="15.75" customHeight="1">
      <c r="A23" s="330"/>
      <c r="B23" s="407"/>
      <c r="C23" s="331" t="s">
        <v>236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5"/>
        <v>2469</v>
      </c>
      <c r="R23" s="392"/>
      <c r="S23" s="332">
        <v>5341</v>
      </c>
      <c r="T23" s="335">
        <f t="shared" si="16"/>
        <v>-0.97809398988953378</v>
      </c>
      <c r="U23" s="420">
        <v>2806</v>
      </c>
    </row>
    <row r="24" spans="1:24" ht="15.75" customHeight="1">
      <c r="A24" s="330"/>
      <c r="B24" s="443"/>
      <c r="C24" s="331" t="s">
        <v>250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5"/>
        <v>22484</v>
      </c>
      <c r="R24" s="392"/>
      <c r="S24" s="332"/>
      <c r="T24" s="335" t="str">
        <f t="shared" si="16"/>
        <v/>
      </c>
      <c r="U24" s="420"/>
    </row>
    <row r="25" spans="1:24" ht="15.75" customHeight="1">
      <c r="A25" s="330"/>
      <c r="B25" s="434" t="s">
        <v>238</v>
      </c>
      <c r="C25" s="435" t="s">
        <v>239</v>
      </c>
      <c r="D25" s="436"/>
      <c r="E25" s="437"/>
      <c r="F25" s="437"/>
      <c r="G25" s="437">
        <v>78</v>
      </c>
      <c r="H25" s="437">
        <v>30</v>
      </c>
      <c r="I25" s="437"/>
      <c r="J25" s="437"/>
      <c r="K25" s="437"/>
      <c r="L25" s="437"/>
      <c r="M25" s="437"/>
      <c r="N25" s="437">
        <v>1</v>
      </c>
      <c r="O25" s="437"/>
      <c r="P25" s="437">
        <v>5</v>
      </c>
      <c r="Q25" s="438">
        <f>SUM(E25:P25)</f>
        <v>114</v>
      </c>
      <c r="R25" s="392"/>
      <c r="S25" s="437"/>
      <c r="T25" s="440" t="str">
        <f t="shared" si="16"/>
        <v/>
      </c>
      <c r="U25" s="439"/>
    </row>
    <row r="26" spans="1:24" ht="15.75" customHeight="1">
      <c r="A26" s="432"/>
      <c r="B26" s="427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2"/>
      <c r="S26" s="433">
        <v>5547</v>
      </c>
      <c r="T26" s="335">
        <f t="shared" si="16"/>
        <v>-0.93510005408328822</v>
      </c>
      <c r="U26" s="412">
        <v>12202</v>
      </c>
    </row>
    <row r="27" spans="1:24" ht="15.75" customHeight="1">
      <c r="A27" s="330"/>
      <c r="B27" s="407" t="s">
        <v>249</v>
      </c>
      <c r="C27" s="331" t="s">
        <v>217</v>
      </c>
      <c r="D27" s="386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5"/>
        <v>13827</v>
      </c>
      <c r="R27" s="392"/>
      <c r="S27" s="332">
        <v>13495</v>
      </c>
      <c r="T27" s="335">
        <f t="shared" si="16"/>
        <v>-0.93516117080400152</v>
      </c>
      <c r="U27" s="412">
        <v>30078</v>
      </c>
      <c r="W27" s="387"/>
      <c r="X27" s="387"/>
    </row>
    <row r="28" spans="1:24" ht="15.75" customHeight="1">
      <c r="A28" s="330"/>
      <c r="B28" s="407"/>
      <c r="C28" s="331" t="s">
        <v>237</v>
      </c>
      <c r="D28" s="386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5"/>
        <v>12078</v>
      </c>
      <c r="R28" s="392"/>
      <c r="S28" s="332">
        <v>12318</v>
      </c>
      <c r="T28" s="335">
        <f t="shared" si="16"/>
        <v>-0.94698814742653026</v>
      </c>
      <c r="U28" s="412">
        <v>2990</v>
      </c>
      <c r="V28" s="387"/>
      <c r="W28" s="387"/>
    </row>
    <row r="29" spans="1:24" ht="15.75" customHeight="1">
      <c r="A29" s="346"/>
      <c r="B29" s="463" t="s">
        <v>82</v>
      </c>
      <c r="C29" s="464"/>
      <c r="D29" s="360"/>
      <c r="E29" s="361">
        <f t="shared" ref="E29:P29" si="17">SUM(E21:E28)</f>
        <v>4836</v>
      </c>
      <c r="F29" s="361">
        <f t="shared" si="17"/>
        <v>4540</v>
      </c>
      <c r="G29" s="361">
        <f t="shared" si="17"/>
        <v>5102</v>
      </c>
      <c r="H29" s="361">
        <f t="shared" si="17"/>
        <v>4839</v>
      </c>
      <c r="I29" s="361">
        <f t="shared" si="17"/>
        <v>4275</v>
      </c>
      <c r="J29" s="361">
        <f t="shared" si="17"/>
        <v>4585</v>
      </c>
      <c r="K29" s="361">
        <f t="shared" si="17"/>
        <v>6100</v>
      </c>
      <c r="L29" s="361">
        <f t="shared" si="17"/>
        <v>6923</v>
      </c>
      <c r="M29" s="361">
        <f t="shared" si="17"/>
        <v>7675</v>
      </c>
      <c r="N29" s="361">
        <f t="shared" si="17"/>
        <v>7850</v>
      </c>
      <c r="O29" s="361">
        <f t="shared" si="17"/>
        <v>6421</v>
      </c>
      <c r="P29" s="361">
        <f t="shared" si="17"/>
        <v>5520</v>
      </c>
      <c r="Q29" s="362">
        <f>SUM(E29:P29)</f>
        <v>68666</v>
      </c>
      <c r="R29" s="401"/>
      <c r="S29" s="361">
        <f>SUM(S21:S28)</f>
        <v>56363</v>
      </c>
      <c r="T29" s="405">
        <f t="shared" si="16"/>
        <v>-0.88607774603906819</v>
      </c>
      <c r="U29" s="423">
        <f>SUM(U21:U28)</f>
        <v>87888</v>
      </c>
    </row>
    <row r="30" spans="1:24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400"/>
      <c r="S30" s="366"/>
      <c r="T30" s="358" t="str">
        <f t="shared" ref="T30" si="18">IFERROR(M30/S30-1,"")</f>
        <v/>
      </c>
      <c r="U30" s="419"/>
    </row>
    <row r="31" spans="1:24" ht="19.5">
      <c r="A31" s="460" t="s">
        <v>45</v>
      </c>
      <c r="B31" s="461"/>
      <c r="C31" s="462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7"/>
      <c r="S31" s="319" t="s">
        <v>245</v>
      </c>
      <c r="T31" s="319" t="s">
        <v>251</v>
      </c>
      <c r="U31" s="410" t="s">
        <v>246</v>
      </c>
    </row>
    <row r="32" spans="1:24" ht="15.75" customHeight="1">
      <c r="A32" s="330" t="s">
        <v>248</v>
      </c>
      <c r="B32" s="427" t="s">
        <v>247</v>
      </c>
      <c r="C32" s="331" t="s">
        <v>86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9">SUM(E32:P32)</f>
        <v>13052</v>
      </c>
      <c r="R32" s="392"/>
      <c r="S32" s="332">
        <v>8128</v>
      </c>
      <c r="T32" s="335">
        <f t="shared" ref="T32:T46" si="20">IFERROR(O32/S32-1,"")</f>
        <v>-0.77559055118110232</v>
      </c>
      <c r="U32" s="412">
        <v>7116</v>
      </c>
    </row>
    <row r="33" spans="1:24" ht="15.75" customHeight="1">
      <c r="A33" s="330"/>
      <c r="B33" s="407"/>
      <c r="C33" s="331" t="s">
        <v>111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9"/>
        <v>6627</v>
      </c>
      <c r="R33" s="392"/>
      <c r="S33" s="332">
        <v>5460</v>
      </c>
      <c r="T33" s="335">
        <f t="shared" si="20"/>
        <v>-0.94047619047619047</v>
      </c>
      <c r="U33" s="29">
        <v>5850</v>
      </c>
      <c r="W33" s="387"/>
      <c r="X33" s="387"/>
    </row>
    <row r="34" spans="1:24" ht="15.75" customHeight="1">
      <c r="A34" s="330"/>
      <c r="B34" s="407"/>
      <c r="C34" s="331" t="s">
        <v>236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9"/>
        <v>2853</v>
      </c>
      <c r="R34" s="392"/>
      <c r="S34" s="332">
        <v>1740</v>
      </c>
      <c r="T34" s="335">
        <f t="shared" si="20"/>
        <v>-0.82011494252873562</v>
      </c>
      <c r="U34" s="412">
        <v>285</v>
      </c>
    </row>
    <row r="35" spans="1:24" ht="15.75" customHeight="1">
      <c r="A35" s="330"/>
      <c r="B35" s="443"/>
      <c r="C35" s="331" t="s">
        <v>250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9"/>
        <v>680</v>
      </c>
      <c r="R35" s="392"/>
      <c r="S35" s="332"/>
      <c r="T35" s="335" t="str">
        <f t="shared" si="20"/>
        <v/>
      </c>
      <c r="U35" s="412"/>
    </row>
    <row r="36" spans="1:24" ht="15.75" customHeight="1">
      <c r="A36" s="330"/>
      <c r="B36" s="434" t="s">
        <v>238</v>
      </c>
      <c r="C36" s="435" t="s">
        <v>239</v>
      </c>
      <c r="D36" s="436"/>
      <c r="E36" s="437">
        <v>45</v>
      </c>
      <c r="F36" s="437">
        <v>2</v>
      </c>
      <c r="G36" s="437">
        <v>1</v>
      </c>
      <c r="H36" s="437"/>
      <c r="I36" s="437"/>
      <c r="J36" s="437"/>
      <c r="K36" s="437">
        <v>81</v>
      </c>
      <c r="L36" s="437">
        <v>52</v>
      </c>
      <c r="M36" s="437"/>
      <c r="N36" s="437">
        <v>6</v>
      </c>
      <c r="O36" s="437"/>
      <c r="P36" s="437"/>
      <c r="Q36" s="438">
        <f>SUM(E36:P36)</f>
        <v>187</v>
      </c>
      <c r="R36" s="392"/>
      <c r="S36" s="437">
        <v>229</v>
      </c>
      <c r="T36" s="440">
        <f t="shared" si="20"/>
        <v>-1</v>
      </c>
      <c r="U36" s="439"/>
    </row>
    <row r="37" spans="1:24" ht="15.75" customHeight="1">
      <c r="A37" s="432"/>
      <c r="B37" s="427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2"/>
      <c r="S37" s="332">
        <v>4140</v>
      </c>
      <c r="T37" s="335">
        <f t="shared" si="20"/>
        <v>-0.79806763285024152</v>
      </c>
      <c r="U37" s="412">
        <v>1403</v>
      </c>
    </row>
    <row r="38" spans="1:24" ht="15.75" customHeight="1">
      <c r="A38" s="330"/>
      <c r="B38" s="407" t="s">
        <v>249</v>
      </c>
      <c r="C38" s="331" t="s">
        <v>217</v>
      </c>
      <c r="D38" s="386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9"/>
        <v>4131</v>
      </c>
      <c r="R38" s="392"/>
      <c r="S38" s="332">
        <v>2578</v>
      </c>
      <c r="T38" s="335">
        <f t="shared" si="20"/>
        <v>-0.8293250581846392</v>
      </c>
      <c r="U38" s="412">
        <v>1712</v>
      </c>
      <c r="W38" s="387"/>
      <c r="X38" s="387"/>
    </row>
    <row r="39" spans="1:24" ht="15.75" customHeight="1">
      <c r="A39" s="330"/>
      <c r="B39" s="447"/>
      <c r="C39" s="331" t="s">
        <v>48</v>
      </c>
      <c r="D39" s="38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2"/>
      <c r="S39" s="332"/>
      <c r="T39" s="335"/>
      <c r="U39" s="412">
        <v>80</v>
      </c>
      <c r="W39" s="387"/>
      <c r="X39" s="387"/>
    </row>
    <row r="40" spans="1:24" ht="15.75" customHeight="1">
      <c r="A40" s="330"/>
      <c r="B40" s="407"/>
      <c r="C40" s="331" t="s">
        <v>237</v>
      </c>
      <c r="D40" s="386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9"/>
        <v>8322</v>
      </c>
      <c r="R40" s="392"/>
      <c r="S40" s="332">
        <v>5468</v>
      </c>
      <c r="T40" s="335">
        <f t="shared" si="20"/>
        <v>-0.8430870519385516</v>
      </c>
      <c r="U40" s="412">
        <v>2990</v>
      </c>
    </row>
    <row r="41" spans="1:24" ht="15.75" customHeight="1">
      <c r="A41" s="346"/>
      <c r="B41" s="463" t="s">
        <v>98</v>
      </c>
      <c r="C41" s="464"/>
      <c r="D41" s="360"/>
      <c r="E41" s="361">
        <f t="shared" ref="E41:P41" si="21">SUM(E32:E40)</f>
        <v>2704</v>
      </c>
      <c r="F41" s="361">
        <f t="shared" si="21"/>
        <v>2512</v>
      </c>
      <c r="G41" s="361">
        <f t="shared" si="21"/>
        <v>3494</v>
      </c>
      <c r="H41" s="361">
        <f t="shared" si="21"/>
        <v>3301</v>
      </c>
      <c r="I41" s="361">
        <f t="shared" si="21"/>
        <v>4007</v>
      </c>
      <c r="J41" s="361">
        <f t="shared" si="21"/>
        <v>3394</v>
      </c>
      <c r="K41" s="361">
        <f t="shared" si="21"/>
        <v>4592</v>
      </c>
      <c r="L41" s="361">
        <f t="shared" si="21"/>
        <v>3722</v>
      </c>
      <c r="M41" s="361">
        <f t="shared" si="21"/>
        <v>3587</v>
      </c>
      <c r="N41" s="361">
        <f t="shared" si="21"/>
        <v>5306</v>
      </c>
      <c r="O41" s="361">
        <f t="shared" si="21"/>
        <v>4801</v>
      </c>
      <c r="P41" s="361">
        <f t="shared" si="21"/>
        <v>3574</v>
      </c>
      <c r="Q41" s="362">
        <f>SUM(E41:P41)</f>
        <v>44994</v>
      </c>
      <c r="R41" s="401"/>
      <c r="S41" s="361">
        <f>SUM(S32:S40)</f>
        <v>27743</v>
      </c>
      <c r="T41" s="430">
        <f t="shared" si="20"/>
        <v>-0.82694733806726017</v>
      </c>
      <c r="U41" s="423">
        <f>SUM(U32:U40)</f>
        <v>19436</v>
      </c>
    </row>
    <row r="42" spans="1:24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2"/>
      <c r="S42" s="339"/>
      <c r="T42" s="431" t="str">
        <f t="shared" ref="T42" si="22">IFERROR(N42/S42-1,"")</f>
        <v/>
      </c>
      <c r="U42" s="422"/>
    </row>
    <row r="43" spans="1:24" ht="15.75" customHeight="1">
      <c r="A43" s="369" t="s">
        <v>46</v>
      </c>
      <c r="B43" s="453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2"/>
      <c r="S43" s="372"/>
      <c r="T43" s="429" t="str">
        <f t="shared" si="20"/>
        <v/>
      </c>
      <c r="U43" s="424"/>
    </row>
    <row r="44" spans="1:24" ht="15.75" customHeight="1">
      <c r="A44" s="374"/>
      <c r="B44" s="454"/>
      <c r="C44" s="341" t="s">
        <v>230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2"/>
      <c r="S44" s="375">
        <v>390</v>
      </c>
      <c r="T44" s="393">
        <f t="shared" si="20"/>
        <v>-1</v>
      </c>
      <c r="U44" s="414">
        <v>92</v>
      </c>
    </row>
    <row r="45" spans="1:24" ht="15.75" customHeight="1">
      <c r="A45" s="342"/>
      <c r="B45" s="455" t="s">
        <v>96</v>
      </c>
      <c r="C45" s="456"/>
      <c r="D45" s="360"/>
      <c r="E45" s="361">
        <f t="shared" ref="E45:Q45" si="23">E44+E43</f>
        <v>60</v>
      </c>
      <c r="F45" s="361">
        <f t="shared" si="23"/>
        <v>30</v>
      </c>
      <c r="G45" s="361">
        <f t="shared" si="23"/>
        <v>0</v>
      </c>
      <c r="H45" s="361">
        <f t="shared" si="23"/>
        <v>0</v>
      </c>
      <c r="I45" s="361">
        <f t="shared" si="23"/>
        <v>0</v>
      </c>
      <c r="J45" s="361">
        <f t="shared" si="23"/>
        <v>30</v>
      </c>
      <c r="K45" s="361">
        <f t="shared" si="23"/>
        <v>60</v>
      </c>
      <c r="L45" s="361">
        <f t="shared" si="23"/>
        <v>30</v>
      </c>
      <c r="M45" s="361">
        <f t="shared" si="23"/>
        <v>60</v>
      </c>
      <c r="N45" s="361">
        <f t="shared" si="23"/>
        <v>30</v>
      </c>
      <c r="O45" s="361">
        <f t="shared" si="23"/>
        <v>0</v>
      </c>
      <c r="P45" s="361">
        <f t="shared" si="23"/>
        <v>0</v>
      </c>
      <c r="Q45" s="362">
        <f t="shared" si="23"/>
        <v>300</v>
      </c>
      <c r="R45" s="401"/>
      <c r="S45" s="361">
        <f>S44+S43</f>
        <v>390</v>
      </c>
      <c r="T45" s="448">
        <f t="shared" si="20"/>
        <v>-1</v>
      </c>
      <c r="U45" s="423">
        <f>U44+U43</f>
        <v>92</v>
      </c>
    </row>
    <row r="46" spans="1:24" ht="15.75" customHeight="1">
      <c r="A46" s="457" t="s">
        <v>97</v>
      </c>
      <c r="B46" s="458"/>
      <c r="C46" s="459"/>
      <c r="D46" s="360"/>
      <c r="E46" s="377">
        <f t="shared" ref="E46:Q46" si="24">E45+E41</f>
        <v>2764</v>
      </c>
      <c r="F46" s="377">
        <f t="shared" si="24"/>
        <v>2542</v>
      </c>
      <c r="G46" s="377">
        <f t="shared" si="24"/>
        <v>3494</v>
      </c>
      <c r="H46" s="377">
        <f t="shared" si="24"/>
        <v>3301</v>
      </c>
      <c r="I46" s="377">
        <f t="shared" si="24"/>
        <v>4007</v>
      </c>
      <c r="J46" s="377">
        <f t="shared" si="24"/>
        <v>3424</v>
      </c>
      <c r="K46" s="377">
        <f t="shared" si="24"/>
        <v>4652</v>
      </c>
      <c r="L46" s="377">
        <f t="shared" si="24"/>
        <v>3752</v>
      </c>
      <c r="M46" s="377">
        <f t="shared" si="24"/>
        <v>3647</v>
      </c>
      <c r="N46" s="377">
        <f t="shared" si="24"/>
        <v>5336</v>
      </c>
      <c r="O46" s="377">
        <f t="shared" si="24"/>
        <v>4801</v>
      </c>
      <c r="P46" s="377">
        <f t="shared" si="24"/>
        <v>3574</v>
      </c>
      <c r="Q46" s="378">
        <f t="shared" si="24"/>
        <v>45294</v>
      </c>
      <c r="R46" s="401"/>
      <c r="S46" s="377">
        <f>S45+S41</f>
        <v>28133</v>
      </c>
      <c r="T46" s="428">
        <f t="shared" si="20"/>
        <v>-0.82934631926918567</v>
      </c>
      <c r="U46" s="425">
        <f>U45+U41</f>
        <v>19528</v>
      </c>
    </row>
    <row r="47" spans="1:24" ht="9.75" customHeight="1">
      <c r="A47" s="379"/>
      <c r="B47" s="379"/>
      <c r="C47" s="379"/>
      <c r="H47" s="364"/>
      <c r="K47" s="364"/>
      <c r="Q47" s="365"/>
    </row>
    <row r="48" spans="1:24" s="380" customFormat="1">
      <c r="A48" s="313"/>
      <c r="B48" s="313"/>
      <c r="C48" s="313"/>
      <c r="D48" s="313"/>
      <c r="E48" s="313"/>
      <c r="F48" s="382"/>
      <c r="G48" s="383"/>
      <c r="H48" s="382"/>
      <c r="I48" s="382"/>
      <c r="J48" s="364"/>
      <c r="K48" s="382"/>
      <c r="L48" s="382"/>
      <c r="M48" s="313"/>
      <c r="N48" s="313"/>
      <c r="O48" s="313"/>
      <c r="P48" s="313"/>
      <c r="Q48" s="313"/>
      <c r="R48" s="403"/>
      <c r="S48" s="313"/>
      <c r="T48" s="381"/>
      <c r="U48" s="426"/>
      <c r="V48" s="313"/>
    </row>
    <row r="49" spans="1:22" s="380" customFormat="1">
      <c r="A49" s="313"/>
      <c r="B49" s="313"/>
      <c r="C49" s="313"/>
      <c r="D49" s="313"/>
      <c r="E49" s="313"/>
      <c r="F49" s="382"/>
      <c r="G49" s="382"/>
      <c r="H49" s="382"/>
      <c r="I49" s="382"/>
      <c r="J49" s="364"/>
      <c r="K49" s="382"/>
      <c r="L49" s="382"/>
      <c r="M49" s="313"/>
      <c r="N49" s="313"/>
      <c r="O49" s="313"/>
      <c r="P49" s="313"/>
      <c r="Q49" s="313"/>
      <c r="R49" s="403"/>
      <c r="S49" s="313"/>
      <c r="T49" s="381"/>
      <c r="U49" s="426"/>
      <c r="V49" s="313"/>
    </row>
    <row r="50" spans="1:22" s="380" customFormat="1">
      <c r="A50" s="313"/>
      <c r="B50" s="313"/>
      <c r="C50" s="313"/>
      <c r="D50" s="313"/>
      <c r="E50" s="313"/>
      <c r="F50" s="382"/>
      <c r="G50" s="383"/>
      <c r="H50" s="383"/>
      <c r="I50" s="383"/>
      <c r="J50" s="364"/>
      <c r="K50" s="382"/>
      <c r="L50" s="382"/>
      <c r="M50" s="313"/>
      <c r="N50" s="313"/>
      <c r="O50" s="313"/>
      <c r="P50" s="313"/>
      <c r="Q50" s="313"/>
      <c r="R50" s="403"/>
      <c r="S50" s="313"/>
      <c r="T50" s="381"/>
      <c r="U50" s="426"/>
      <c r="V50" s="313"/>
    </row>
    <row r="51" spans="1:22" s="380" customFormat="1">
      <c r="A51" s="313"/>
      <c r="B51" s="313"/>
      <c r="C51" s="313"/>
      <c r="D51" s="313"/>
      <c r="E51" s="313"/>
      <c r="F51" s="382"/>
      <c r="G51" s="383"/>
      <c r="H51" s="383"/>
      <c r="I51" s="383"/>
      <c r="J51" s="383"/>
      <c r="K51" s="382"/>
      <c r="L51" s="382"/>
      <c r="M51" s="313"/>
      <c r="N51" s="313"/>
      <c r="O51" s="313"/>
      <c r="P51" s="313"/>
      <c r="Q51" s="313"/>
      <c r="R51" s="403"/>
      <c r="S51" s="313"/>
      <c r="T51" s="381"/>
      <c r="U51" s="426"/>
      <c r="V51" s="313"/>
    </row>
    <row r="52" spans="1:22" s="380" customFormat="1">
      <c r="A52" s="313"/>
      <c r="B52" s="313"/>
      <c r="C52" s="313"/>
      <c r="D52" s="313"/>
      <c r="E52" s="313"/>
      <c r="F52" s="382"/>
      <c r="G52" s="382"/>
      <c r="H52" s="382"/>
      <c r="I52" s="382"/>
      <c r="J52" s="382"/>
      <c r="K52" s="382"/>
      <c r="L52" s="382"/>
      <c r="M52" s="313"/>
      <c r="N52" s="313"/>
      <c r="O52" s="313"/>
      <c r="P52" s="313"/>
      <c r="Q52" s="313"/>
      <c r="R52" s="403"/>
      <c r="S52" s="313"/>
      <c r="T52" s="381"/>
      <c r="U52" s="426"/>
      <c r="V52" s="313"/>
    </row>
    <row r="53" spans="1:22" s="380" customFormat="1">
      <c r="A53" s="313"/>
      <c r="B53" s="313"/>
      <c r="C53" s="313"/>
      <c r="D53" s="313"/>
      <c r="E53" s="313"/>
      <c r="F53" s="382"/>
      <c r="G53" s="382"/>
      <c r="H53" s="382"/>
      <c r="I53" s="382"/>
      <c r="J53" s="382"/>
      <c r="K53" s="382"/>
      <c r="L53" s="382"/>
      <c r="M53" s="313"/>
      <c r="N53" s="313"/>
      <c r="O53" s="313"/>
      <c r="P53" s="313"/>
      <c r="Q53" s="313"/>
      <c r="R53" s="403"/>
      <c r="S53" s="313"/>
      <c r="T53" s="381"/>
      <c r="U53" s="426"/>
      <c r="V53" s="313"/>
    </row>
    <row r="54" spans="1:22" s="380" customFormat="1">
      <c r="A54" s="313"/>
      <c r="B54" s="313"/>
      <c r="C54" s="313"/>
      <c r="D54" s="313"/>
      <c r="E54" s="313"/>
      <c r="F54" s="382"/>
      <c r="G54" s="382"/>
      <c r="H54" s="382"/>
      <c r="I54" s="382"/>
      <c r="J54" s="382"/>
      <c r="K54" s="382"/>
      <c r="L54" s="382"/>
      <c r="M54" s="313"/>
      <c r="N54" s="313"/>
      <c r="O54" s="313"/>
      <c r="P54" s="313"/>
      <c r="Q54" s="313"/>
      <c r="R54" s="403"/>
      <c r="S54" s="313"/>
      <c r="T54" s="381"/>
      <c r="U54" s="426"/>
      <c r="V54" s="313"/>
    </row>
    <row r="55" spans="1:22" s="380" customFormat="1">
      <c r="A55" s="313"/>
      <c r="B55" s="313"/>
      <c r="C55" s="313"/>
      <c r="D55" s="313"/>
      <c r="E55" s="313"/>
      <c r="F55" s="382"/>
      <c r="G55" s="382"/>
      <c r="H55" s="382"/>
      <c r="I55" s="382"/>
      <c r="J55" s="382"/>
      <c r="K55" s="382"/>
      <c r="L55" s="382"/>
      <c r="M55" s="313"/>
      <c r="N55" s="313"/>
      <c r="O55" s="313"/>
      <c r="P55" s="313"/>
      <c r="Q55" s="313"/>
      <c r="R55" s="403"/>
      <c r="S55" s="313"/>
      <c r="T55" s="381"/>
      <c r="U55" s="426"/>
      <c r="V55" s="313"/>
    </row>
    <row r="56" spans="1:22" s="380" customFormat="1">
      <c r="A56" s="313"/>
      <c r="B56" s="313"/>
      <c r="C56" s="313"/>
      <c r="D56" s="313"/>
      <c r="E56" s="313"/>
      <c r="F56" s="382"/>
      <c r="G56" s="382"/>
      <c r="H56" s="382"/>
      <c r="I56" s="382"/>
      <c r="J56" s="382"/>
      <c r="K56" s="382"/>
      <c r="L56" s="382"/>
      <c r="M56" s="313"/>
      <c r="N56" s="313"/>
      <c r="O56" s="313"/>
      <c r="P56" s="313"/>
      <c r="Q56" s="313"/>
      <c r="R56" s="403"/>
      <c r="S56" s="313"/>
      <c r="T56" s="381"/>
      <c r="U56" s="426"/>
      <c r="V56" s="313"/>
    </row>
    <row r="57" spans="1:22" s="380" customFormat="1">
      <c r="A57" s="313"/>
      <c r="B57" s="313"/>
      <c r="C57" s="313"/>
      <c r="D57" s="313"/>
      <c r="E57" s="313"/>
      <c r="F57" s="382"/>
      <c r="G57" s="382"/>
      <c r="H57" s="382"/>
      <c r="I57" s="382"/>
      <c r="J57" s="382"/>
      <c r="K57" s="382"/>
      <c r="L57" s="382"/>
      <c r="M57" s="313"/>
      <c r="N57" s="313"/>
      <c r="O57" s="313"/>
      <c r="P57" s="313"/>
      <c r="Q57" s="313"/>
      <c r="R57" s="403"/>
      <c r="S57" s="313"/>
      <c r="T57" s="381"/>
      <c r="U57" s="426"/>
      <c r="V57" s="313"/>
    </row>
    <row r="58" spans="1:22" s="380" customFormat="1">
      <c r="A58" s="313"/>
      <c r="B58" s="313"/>
      <c r="C58" s="313"/>
      <c r="D58" s="313"/>
      <c r="E58" s="313"/>
      <c r="F58" s="382"/>
      <c r="G58" s="382"/>
      <c r="H58" s="382"/>
      <c r="I58" s="382"/>
      <c r="J58" s="382"/>
      <c r="K58" s="382"/>
      <c r="L58" s="382"/>
      <c r="M58" s="313"/>
      <c r="N58" s="313"/>
      <c r="O58" s="313"/>
      <c r="P58" s="313"/>
      <c r="Q58" s="313"/>
      <c r="R58" s="403"/>
      <c r="S58" s="313"/>
      <c r="T58" s="381"/>
      <c r="U58" s="426"/>
      <c r="V58" s="313"/>
    </row>
    <row r="59" spans="1:22">
      <c r="F59" s="382"/>
      <c r="G59" s="382"/>
      <c r="H59" s="382"/>
      <c r="I59" s="382"/>
      <c r="J59" s="382"/>
      <c r="K59" s="382"/>
      <c r="L59" s="382"/>
    </row>
    <row r="226" spans="3:4">
      <c r="C226" s="384"/>
      <c r="D226" s="384"/>
    </row>
    <row r="230" spans="3:4">
      <c r="C230" s="384"/>
      <c r="D230" s="384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8"/>
  <sheetViews>
    <sheetView showGridLines="0" topLeftCell="A4" zoomScale="80" zoomScaleNormal="80" workbookViewId="0">
      <pane xSplit="4" topLeftCell="E1" activePane="topRight" state="frozen"/>
      <selection activeCell="AB35" sqref="AB35"/>
      <selection pane="topRight" activeCell="Q52" sqref="Q52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3" customWidth="1"/>
    <col min="19" max="19" width="9.25" style="313" customWidth="1"/>
    <col min="20" max="20" width="9.25" style="381" customWidth="1"/>
    <col min="21" max="21" width="9.25" style="426" customWidth="1"/>
    <col min="22" max="16384" width="9" style="313"/>
  </cols>
  <sheetData>
    <row r="1" spans="1:21" s="312" customFormat="1" ht="30.75" customHeight="1" thickBot="1">
      <c r="A1" s="309" t="s">
        <v>235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8" t="s">
        <v>53</v>
      </c>
    </row>
    <row r="2" spans="1:21" ht="4.5" customHeight="1">
      <c r="Q2" s="314"/>
      <c r="R2" s="395"/>
      <c r="S2" s="314"/>
      <c r="T2" s="315"/>
      <c r="U2" s="409"/>
    </row>
    <row r="3" spans="1:21" ht="20.25" customHeight="1">
      <c r="E3" s="467" t="s">
        <v>232</v>
      </c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9"/>
      <c r="R3" s="396"/>
      <c r="S3" s="470" t="s">
        <v>241</v>
      </c>
      <c r="T3" s="471"/>
      <c r="U3" s="472"/>
    </row>
    <row r="4" spans="1:21" ht="19.5">
      <c r="A4" s="460" t="s">
        <v>16</v>
      </c>
      <c r="B4" s="461"/>
      <c r="C4" s="46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7"/>
      <c r="S4" s="319" t="s">
        <v>233</v>
      </c>
      <c r="T4" s="319" t="s">
        <v>29</v>
      </c>
      <c r="U4" s="410" t="s">
        <v>234</v>
      </c>
    </row>
    <row r="5" spans="1:2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1"/>
    </row>
    <row r="6" spans="1:21" ht="15.75" customHeight="1">
      <c r="A6" s="324" t="s">
        <v>16</v>
      </c>
      <c r="B6" s="473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2"/>
      <c r="S6" s="326">
        <f t="shared" ref="S6:U6" si="2">S28+S43</f>
        <v>1923</v>
      </c>
      <c r="T6" s="329">
        <f>IFERROR(P6/S6-1,"")</f>
        <v>-0.51534061362454497</v>
      </c>
      <c r="U6" s="326">
        <f t="shared" si="2"/>
        <v>1583</v>
      </c>
    </row>
    <row r="7" spans="1:21" ht="15.75" hidden="1" customHeight="1">
      <c r="A7" s="330"/>
      <c r="B7" s="474"/>
      <c r="C7" s="331" t="s">
        <v>34</v>
      </c>
      <c r="D7" s="316"/>
      <c r="E7" s="332">
        <f t="shared" ref="E7:P7" si="3">E23+E38</f>
        <v>0</v>
      </c>
      <c r="F7" s="332">
        <f t="shared" si="3"/>
        <v>0</v>
      </c>
      <c r="G7" s="332">
        <f t="shared" si="3"/>
        <v>0</v>
      </c>
      <c r="H7" s="332">
        <f t="shared" si="3"/>
        <v>0</v>
      </c>
      <c r="I7" s="332">
        <f t="shared" si="3"/>
        <v>0</v>
      </c>
      <c r="J7" s="332">
        <f t="shared" si="3"/>
        <v>0</v>
      </c>
      <c r="K7" s="332">
        <f t="shared" si="3"/>
        <v>0</v>
      </c>
      <c r="L7" s="332">
        <f t="shared" si="3"/>
        <v>0</v>
      </c>
      <c r="M7" s="332">
        <f t="shared" si="3"/>
        <v>0</v>
      </c>
      <c r="N7" s="332">
        <f t="shared" si="3"/>
        <v>0</v>
      </c>
      <c r="O7" s="332">
        <f t="shared" si="3"/>
        <v>0</v>
      </c>
      <c r="P7" s="332">
        <f t="shared" si="3"/>
        <v>0</v>
      </c>
      <c r="Q7" s="333">
        <f t="shared" si="1"/>
        <v>0</v>
      </c>
      <c r="R7" s="392"/>
      <c r="S7" s="333">
        <f>S23+S38</f>
        <v>0</v>
      </c>
      <c r="T7" s="334" t="str">
        <f t="shared" ref="T7:T8" si="4">IFERROR(H7/S7-1,"")</f>
        <v/>
      </c>
      <c r="U7" s="412">
        <f>U23+U38</f>
        <v>0</v>
      </c>
    </row>
    <row r="8" spans="1:21" ht="15.75" hidden="1" customHeight="1">
      <c r="A8" s="330"/>
      <c r="B8" s="474"/>
      <c r="C8" s="331" t="s">
        <v>35</v>
      </c>
      <c r="D8" s="316"/>
      <c r="E8" s="332">
        <f t="shared" ref="E8:P8" si="5">E24+E39+E52</f>
        <v>30</v>
      </c>
      <c r="F8" s="332">
        <f t="shared" si="5"/>
        <v>0</v>
      </c>
      <c r="G8" s="332">
        <f t="shared" si="5"/>
        <v>30</v>
      </c>
      <c r="H8" s="332">
        <f t="shared" si="5"/>
        <v>30</v>
      </c>
      <c r="I8" s="332">
        <f t="shared" si="5"/>
        <v>60</v>
      </c>
      <c r="J8" s="332">
        <f t="shared" si="5"/>
        <v>30</v>
      </c>
      <c r="K8" s="332">
        <f t="shared" si="5"/>
        <v>60</v>
      </c>
      <c r="L8" s="332">
        <f t="shared" si="5"/>
        <v>60</v>
      </c>
      <c r="M8" s="332">
        <f t="shared" si="5"/>
        <v>0</v>
      </c>
      <c r="N8" s="332">
        <f t="shared" si="5"/>
        <v>30</v>
      </c>
      <c r="O8" s="332">
        <f t="shared" si="5"/>
        <v>30</v>
      </c>
      <c r="P8" s="332">
        <f t="shared" si="5"/>
        <v>30</v>
      </c>
      <c r="Q8" s="333">
        <f t="shared" si="1"/>
        <v>390</v>
      </c>
      <c r="R8" s="392"/>
      <c r="S8" s="333">
        <f>S24+S39</f>
        <v>0</v>
      </c>
      <c r="T8" s="335" t="str">
        <f t="shared" si="4"/>
        <v/>
      </c>
      <c r="U8" s="412">
        <f>U24+U39</f>
        <v>0</v>
      </c>
    </row>
    <row r="9" spans="1:21" ht="15.75" customHeight="1">
      <c r="A9" s="330"/>
      <c r="B9" s="474"/>
      <c r="C9" s="331" t="s">
        <v>86</v>
      </c>
      <c r="D9" s="316"/>
      <c r="E9" s="332">
        <f t="shared" ref="E9:P9" si="6">E25+E40</f>
        <v>1639</v>
      </c>
      <c r="F9" s="332">
        <f t="shared" si="6"/>
        <v>597</v>
      </c>
      <c r="G9" s="332">
        <f t="shared" si="6"/>
        <v>1531</v>
      </c>
      <c r="H9" s="332">
        <f t="shared" si="6"/>
        <v>633</v>
      </c>
      <c r="I9" s="332">
        <f t="shared" si="6"/>
        <v>2010</v>
      </c>
      <c r="J9" s="332">
        <f t="shared" si="6"/>
        <v>1381</v>
      </c>
      <c r="K9" s="332">
        <f t="shared" si="6"/>
        <v>1377</v>
      </c>
      <c r="L9" s="332">
        <f t="shared" si="6"/>
        <v>1785</v>
      </c>
      <c r="M9" s="332">
        <f t="shared" si="6"/>
        <v>1198</v>
      </c>
      <c r="N9" s="332">
        <f t="shared" si="6"/>
        <v>946</v>
      </c>
      <c r="O9" s="332">
        <f t="shared" si="6"/>
        <v>1615</v>
      </c>
      <c r="P9" s="332">
        <f t="shared" si="6"/>
        <v>1884</v>
      </c>
      <c r="Q9" s="333">
        <f t="shared" si="1"/>
        <v>16596</v>
      </c>
      <c r="R9" s="392"/>
      <c r="S9" s="333">
        <f>S25+S40</f>
        <v>2274</v>
      </c>
      <c r="T9" s="334">
        <f t="shared" ref="T9:T18" si="7">IFERROR(P9/S9-1,"")</f>
        <v>-0.17150395778364114</v>
      </c>
      <c r="U9" s="412">
        <f>U25+U40</f>
        <v>3337</v>
      </c>
    </row>
    <row r="10" spans="1:21" ht="15.75" customHeight="1">
      <c r="A10" s="330"/>
      <c r="B10" s="336"/>
      <c r="C10" s="331" t="s">
        <v>112</v>
      </c>
      <c r="D10" s="316"/>
      <c r="E10" s="332">
        <f t="shared" ref="E10:P10" si="8">E26+E41</f>
        <v>1318</v>
      </c>
      <c r="F10" s="332">
        <f t="shared" si="8"/>
        <v>638</v>
      </c>
      <c r="G10" s="332">
        <f t="shared" si="8"/>
        <v>1517</v>
      </c>
      <c r="H10" s="332">
        <f t="shared" si="8"/>
        <v>877</v>
      </c>
      <c r="I10" s="332">
        <f t="shared" si="8"/>
        <v>1514</v>
      </c>
      <c r="J10" s="332">
        <f t="shared" si="8"/>
        <v>1745</v>
      </c>
      <c r="K10" s="332">
        <f t="shared" si="8"/>
        <v>1645</v>
      </c>
      <c r="L10" s="332">
        <f t="shared" si="8"/>
        <v>1590</v>
      </c>
      <c r="M10" s="332">
        <f t="shared" si="8"/>
        <v>1125</v>
      </c>
      <c r="N10" s="332">
        <f t="shared" si="8"/>
        <v>955</v>
      </c>
      <c r="O10" s="332">
        <f t="shared" si="8"/>
        <v>1904</v>
      </c>
      <c r="P10" s="332">
        <f t="shared" si="8"/>
        <v>1826</v>
      </c>
      <c r="Q10" s="333">
        <f>SUM(E10:P10)</f>
        <v>16654</v>
      </c>
      <c r="R10" s="392"/>
      <c r="S10" s="333">
        <f>S26+S41</f>
        <v>2086</v>
      </c>
      <c r="T10" s="335">
        <f t="shared" si="7"/>
        <v>-0.12464046021093</v>
      </c>
      <c r="U10" s="412">
        <f>U26+U41</f>
        <v>3606</v>
      </c>
    </row>
    <row r="11" spans="1:21" ht="15.75" customHeight="1">
      <c r="A11" s="330"/>
      <c r="B11" s="385"/>
      <c r="C11" s="331" t="s">
        <v>236</v>
      </c>
      <c r="D11" s="316"/>
      <c r="E11" s="332">
        <f t="shared" ref="E11:P11" si="9">E27+E42</f>
        <v>694</v>
      </c>
      <c r="F11" s="332">
        <f t="shared" si="9"/>
        <v>431</v>
      </c>
      <c r="G11" s="332">
        <f t="shared" si="9"/>
        <v>854</v>
      </c>
      <c r="H11" s="332">
        <f t="shared" si="9"/>
        <v>439</v>
      </c>
      <c r="I11" s="332">
        <f t="shared" si="9"/>
        <v>802</v>
      </c>
      <c r="J11" s="332">
        <f t="shared" si="9"/>
        <v>560</v>
      </c>
      <c r="K11" s="332">
        <f t="shared" si="9"/>
        <v>629</v>
      </c>
      <c r="L11" s="332">
        <f t="shared" si="9"/>
        <v>622</v>
      </c>
      <c r="M11" s="332">
        <f t="shared" si="9"/>
        <v>462</v>
      </c>
      <c r="N11" s="332">
        <f t="shared" si="9"/>
        <v>232</v>
      </c>
      <c r="O11" s="332">
        <f t="shared" si="9"/>
        <v>675</v>
      </c>
      <c r="P11" s="332">
        <f t="shared" si="9"/>
        <v>681</v>
      </c>
      <c r="Q11" s="333">
        <f t="shared" ref="Q11:Q15" si="10">SUM(E11:P11)</f>
        <v>7081</v>
      </c>
      <c r="R11" s="392"/>
      <c r="S11" s="333">
        <f>S27+S42</f>
        <v>1043</v>
      </c>
      <c r="T11" s="335">
        <f t="shared" si="7"/>
        <v>-0.34707574304889743</v>
      </c>
      <c r="U11" s="412">
        <f>U27+U42</f>
        <v>330</v>
      </c>
    </row>
    <row r="12" spans="1:21" ht="15.75" customHeight="1">
      <c r="A12" s="330"/>
      <c r="B12" s="385"/>
      <c r="C12" s="331" t="s">
        <v>217</v>
      </c>
      <c r="D12" s="386"/>
      <c r="E12" s="332">
        <f t="shared" ref="E12:P12" si="11">E29+E44</f>
        <v>1508</v>
      </c>
      <c r="F12" s="332">
        <f t="shared" si="11"/>
        <v>294</v>
      </c>
      <c r="G12" s="332">
        <f t="shared" si="11"/>
        <v>1198</v>
      </c>
      <c r="H12" s="332">
        <f t="shared" si="11"/>
        <v>863</v>
      </c>
      <c r="I12" s="332">
        <f t="shared" si="11"/>
        <v>1573</v>
      </c>
      <c r="J12" s="332">
        <f t="shared" si="11"/>
        <v>1642</v>
      </c>
      <c r="K12" s="332">
        <f t="shared" si="11"/>
        <v>1673</v>
      </c>
      <c r="L12" s="332">
        <f t="shared" si="11"/>
        <v>1544</v>
      </c>
      <c r="M12" s="332">
        <f t="shared" si="11"/>
        <v>1336</v>
      </c>
      <c r="N12" s="332">
        <f t="shared" si="11"/>
        <v>1080</v>
      </c>
      <c r="O12" s="332">
        <f t="shared" si="11"/>
        <v>1760</v>
      </c>
      <c r="P12" s="332">
        <f t="shared" si="11"/>
        <v>1602</v>
      </c>
      <c r="Q12" s="333">
        <f t="shared" si="10"/>
        <v>16073</v>
      </c>
      <c r="R12" s="392"/>
      <c r="S12" s="333">
        <f>S29+S44</f>
        <v>1755</v>
      </c>
      <c r="T12" s="335">
        <f t="shared" si="7"/>
        <v>-8.7179487179487203E-2</v>
      </c>
      <c r="U12" s="412">
        <f>U29+U44</f>
        <v>2456</v>
      </c>
    </row>
    <row r="13" spans="1:21" ht="15.75" customHeight="1">
      <c r="A13" s="330"/>
      <c r="B13" s="388" t="s">
        <v>240</v>
      </c>
      <c r="C13" s="389" t="s">
        <v>239</v>
      </c>
      <c r="D13" s="390"/>
      <c r="E13" s="391">
        <f t="shared" ref="E13:P13" si="12">E31+E46</f>
        <v>0</v>
      </c>
      <c r="F13" s="391">
        <f t="shared" si="12"/>
        <v>0</v>
      </c>
      <c r="G13" s="391">
        <f t="shared" si="12"/>
        <v>0</v>
      </c>
      <c r="H13" s="391">
        <f t="shared" si="12"/>
        <v>0</v>
      </c>
      <c r="I13" s="391">
        <f t="shared" si="12"/>
        <v>0</v>
      </c>
      <c r="J13" s="391">
        <f t="shared" si="12"/>
        <v>0</v>
      </c>
      <c r="K13" s="391">
        <f t="shared" si="12"/>
        <v>0</v>
      </c>
      <c r="L13" s="391">
        <f t="shared" si="12"/>
        <v>0</v>
      </c>
      <c r="M13" s="391">
        <f t="shared" si="12"/>
        <v>155</v>
      </c>
      <c r="N13" s="391">
        <f t="shared" si="12"/>
        <v>74</v>
      </c>
      <c r="O13" s="391">
        <f t="shared" si="12"/>
        <v>0</v>
      </c>
      <c r="P13" s="391">
        <f t="shared" si="12"/>
        <v>0</v>
      </c>
      <c r="Q13" s="392">
        <f t="shared" si="10"/>
        <v>229</v>
      </c>
      <c r="R13" s="392"/>
      <c r="S13" s="392">
        <v>0</v>
      </c>
      <c r="T13" s="404" t="str">
        <f t="shared" si="7"/>
        <v/>
      </c>
      <c r="U13" s="413">
        <v>0</v>
      </c>
    </row>
    <row r="14" spans="1:21" ht="15.75" customHeight="1">
      <c r="A14" s="330"/>
      <c r="B14" s="385"/>
      <c r="C14" s="331" t="s">
        <v>237</v>
      </c>
      <c r="D14" s="386"/>
      <c r="E14" s="332">
        <f t="shared" ref="E14:P14" si="13">E30+E45</f>
        <v>1703</v>
      </c>
      <c r="F14" s="332">
        <f t="shared" si="13"/>
        <v>310</v>
      </c>
      <c r="G14" s="332">
        <f t="shared" si="13"/>
        <v>1070</v>
      </c>
      <c r="H14" s="332">
        <f t="shared" si="13"/>
        <v>971</v>
      </c>
      <c r="I14" s="332">
        <f t="shared" si="13"/>
        <v>1968</v>
      </c>
      <c r="J14" s="332">
        <f t="shared" si="13"/>
        <v>2350</v>
      </c>
      <c r="K14" s="332">
        <f t="shared" si="13"/>
        <v>1904</v>
      </c>
      <c r="L14" s="332">
        <f t="shared" si="13"/>
        <v>1550</v>
      </c>
      <c r="M14" s="332">
        <f t="shared" si="13"/>
        <v>1112</v>
      </c>
      <c r="N14" s="332">
        <f t="shared" si="13"/>
        <v>1038</v>
      </c>
      <c r="O14" s="332">
        <f t="shared" si="13"/>
        <v>1980</v>
      </c>
      <c r="P14" s="332">
        <f t="shared" si="13"/>
        <v>1830</v>
      </c>
      <c r="Q14" s="333">
        <f t="shared" si="10"/>
        <v>17786</v>
      </c>
      <c r="R14" s="392"/>
      <c r="S14" s="333">
        <f>S30+S45</f>
        <v>1480</v>
      </c>
      <c r="T14" s="335">
        <f t="shared" si="7"/>
        <v>0.2364864864864864</v>
      </c>
      <c r="U14" s="412">
        <f>U30+U45</f>
        <v>1611</v>
      </c>
    </row>
    <row r="15" spans="1:21" ht="15.75" customHeight="1">
      <c r="A15" s="330"/>
      <c r="B15" s="336" t="s">
        <v>37</v>
      </c>
      <c r="C15" s="331" t="s">
        <v>58</v>
      </c>
      <c r="D15" s="316"/>
      <c r="E15" s="332">
        <f t="shared" ref="E15:P15" si="14">E32+E47</f>
        <v>0</v>
      </c>
      <c r="F15" s="332">
        <f t="shared" si="14"/>
        <v>0</v>
      </c>
      <c r="G15" s="332">
        <f t="shared" si="14"/>
        <v>0</v>
      </c>
      <c r="H15" s="332">
        <f t="shared" si="14"/>
        <v>0</v>
      </c>
      <c r="I15" s="332">
        <f t="shared" si="14"/>
        <v>0</v>
      </c>
      <c r="J15" s="332">
        <f t="shared" si="14"/>
        <v>0</v>
      </c>
      <c r="K15" s="332">
        <f t="shared" si="14"/>
        <v>0</v>
      </c>
      <c r="L15" s="332">
        <f t="shared" si="14"/>
        <v>0</v>
      </c>
      <c r="M15" s="332">
        <f t="shared" si="14"/>
        <v>0</v>
      </c>
      <c r="N15" s="332">
        <f t="shared" si="14"/>
        <v>0</v>
      </c>
      <c r="O15" s="332">
        <f t="shared" si="14"/>
        <v>0</v>
      </c>
      <c r="P15" s="332">
        <f t="shared" si="14"/>
        <v>0</v>
      </c>
      <c r="Q15" s="333">
        <f t="shared" si="10"/>
        <v>0</v>
      </c>
      <c r="R15" s="392"/>
      <c r="S15" s="333">
        <f>S32+S47</f>
        <v>0</v>
      </c>
      <c r="T15" s="335" t="str">
        <f t="shared" si="7"/>
        <v/>
      </c>
      <c r="U15" s="412">
        <f>U32+U47</f>
        <v>0</v>
      </c>
    </row>
    <row r="16" spans="1:21" ht="15.75" hidden="1" customHeight="1">
      <c r="A16" s="330"/>
      <c r="B16" s="337" t="s">
        <v>38</v>
      </c>
      <c r="C16" s="341" t="s">
        <v>116</v>
      </c>
      <c r="D16" s="316"/>
      <c r="E16" s="338">
        <f t="shared" ref="E16:P16" si="15">E33+E48</f>
        <v>0</v>
      </c>
      <c r="F16" s="338">
        <f t="shared" si="15"/>
        <v>0</v>
      </c>
      <c r="G16" s="338">
        <f t="shared" si="15"/>
        <v>0</v>
      </c>
      <c r="H16" s="338">
        <f t="shared" si="15"/>
        <v>0</v>
      </c>
      <c r="I16" s="338">
        <f t="shared" si="15"/>
        <v>0</v>
      </c>
      <c r="J16" s="338">
        <f t="shared" si="15"/>
        <v>0</v>
      </c>
      <c r="K16" s="338">
        <f t="shared" si="15"/>
        <v>0</v>
      </c>
      <c r="L16" s="338">
        <f t="shared" si="15"/>
        <v>0</v>
      </c>
      <c r="M16" s="338">
        <f t="shared" si="15"/>
        <v>0</v>
      </c>
      <c r="N16" s="338">
        <f t="shared" si="15"/>
        <v>0</v>
      </c>
      <c r="O16" s="338">
        <f t="shared" si="15"/>
        <v>0</v>
      </c>
      <c r="P16" s="338">
        <f t="shared" si="15"/>
        <v>0</v>
      </c>
      <c r="Q16" s="339">
        <f t="shared" si="1"/>
        <v>0</v>
      </c>
      <c r="R16" s="392"/>
      <c r="S16" s="328">
        <f>S33+S48</f>
        <v>0</v>
      </c>
      <c r="T16" s="340" t="str">
        <f t="shared" si="7"/>
        <v/>
      </c>
      <c r="U16" s="414">
        <f>U33+U48</f>
        <v>0</v>
      </c>
    </row>
    <row r="17" spans="1:25" ht="15.75" customHeight="1">
      <c r="A17" s="342"/>
      <c r="B17" s="455" t="s">
        <v>95</v>
      </c>
      <c r="C17" s="456"/>
      <c r="D17" s="316"/>
      <c r="E17" s="343">
        <f t="shared" ref="E17:P17" si="16">E34+E49</f>
        <v>8648</v>
      </c>
      <c r="F17" s="343">
        <f t="shared" si="16"/>
        <v>2789</v>
      </c>
      <c r="G17" s="343">
        <f t="shared" si="16"/>
        <v>7122</v>
      </c>
      <c r="H17" s="343">
        <f t="shared" si="16"/>
        <v>4351</v>
      </c>
      <c r="I17" s="343">
        <f t="shared" si="16"/>
        <v>8750</v>
      </c>
      <c r="J17" s="343">
        <f t="shared" si="16"/>
        <v>8474</v>
      </c>
      <c r="K17" s="343">
        <f t="shared" si="16"/>
        <v>8095</v>
      </c>
      <c r="L17" s="343">
        <f t="shared" si="16"/>
        <v>7675</v>
      </c>
      <c r="M17" s="343">
        <f t="shared" si="16"/>
        <v>5950</v>
      </c>
      <c r="N17" s="343">
        <f t="shared" si="16"/>
        <v>4749</v>
      </c>
      <c r="O17" s="343">
        <f t="shared" si="16"/>
        <v>8748</v>
      </c>
      <c r="P17" s="343">
        <f t="shared" si="16"/>
        <v>8755</v>
      </c>
      <c r="Q17" s="344">
        <f t="shared" si="1"/>
        <v>84106</v>
      </c>
      <c r="R17" s="392"/>
      <c r="S17" s="345">
        <f>SUM(S6:S16)</f>
        <v>10561</v>
      </c>
      <c r="T17" s="405">
        <f t="shared" si="7"/>
        <v>-0.17100653347220907</v>
      </c>
      <c r="U17" s="415">
        <f>SUM(U6:U16)</f>
        <v>12923</v>
      </c>
    </row>
    <row r="18" spans="1:25" ht="15.75" customHeight="1">
      <c r="A18" s="346"/>
      <c r="B18" s="465" t="s">
        <v>81</v>
      </c>
      <c r="C18" s="466"/>
      <c r="D18" s="347"/>
      <c r="E18" s="348">
        <f t="shared" ref="E18:P18" si="17">E17+E53</f>
        <v>8678</v>
      </c>
      <c r="F18" s="348">
        <f t="shared" si="17"/>
        <v>2789</v>
      </c>
      <c r="G18" s="348">
        <f t="shared" si="17"/>
        <v>7152</v>
      </c>
      <c r="H18" s="348">
        <f t="shared" si="17"/>
        <v>4381</v>
      </c>
      <c r="I18" s="348">
        <f t="shared" si="17"/>
        <v>8810</v>
      </c>
      <c r="J18" s="348">
        <f t="shared" si="17"/>
        <v>8504</v>
      </c>
      <c r="K18" s="348">
        <f t="shared" si="17"/>
        <v>8155</v>
      </c>
      <c r="L18" s="348">
        <f t="shared" si="17"/>
        <v>7735</v>
      </c>
      <c r="M18" s="348">
        <f t="shared" si="17"/>
        <v>5950</v>
      </c>
      <c r="N18" s="348">
        <f t="shared" si="17"/>
        <v>4779</v>
      </c>
      <c r="O18" s="348">
        <f t="shared" si="17"/>
        <v>8778</v>
      </c>
      <c r="P18" s="348">
        <f t="shared" si="17"/>
        <v>8785</v>
      </c>
      <c r="Q18" s="349">
        <f>SUM(E18:P18)</f>
        <v>84496</v>
      </c>
      <c r="R18" s="399"/>
      <c r="S18" s="349">
        <f>S17+S53</f>
        <v>10591</v>
      </c>
      <c r="T18" s="350">
        <f t="shared" si="7"/>
        <v>-0.17052214144084599</v>
      </c>
      <c r="U18" s="416">
        <f>U17+U53</f>
        <v>12923</v>
      </c>
    </row>
    <row r="19" spans="1:25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400"/>
      <c r="S19" s="353"/>
      <c r="T19" s="353"/>
      <c r="U19" s="417"/>
    </row>
    <row r="20" spans="1:25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400"/>
      <c r="S20" s="356"/>
      <c r="T20" s="356"/>
      <c r="U20" s="418"/>
    </row>
    <row r="21" spans="1:25" ht="19.5">
      <c r="A21" s="460" t="s">
        <v>39</v>
      </c>
      <c r="B21" s="461"/>
      <c r="C21" s="462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7"/>
      <c r="S21" s="319" t="s">
        <v>233</v>
      </c>
      <c r="T21" s="319" t="s">
        <v>29</v>
      </c>
      <c r="U21" s="410" t="s">
        <v>234</v>
      </c>
    </row>
    <row r="22" spans="1:25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400"/>
      <c r="S22" s="357"/>
      <c r="T22" s="358"/>
      <c r="U22" s="419"/>
    </row>
    <row r="23" spans="1:25" ht="15.75" hidden="1" customHeight="1">
      <c r="A23" s="330"/>
      <c r="B23" s="447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8">SUM(E23:P23)</f>
        <v>0</v>
      </c>
      <c r="R23" s="392"/>
      <c r="S23" s="332"/>
      <c r="T23" s="335" t="str">
        <f t="shared" ref="T23:T34" si="19">IFERROR(P23/S23-1,"")</f>
        <v/>
      </c>
      <c r="U23" s="412"/>
    </row>
    <row r="24" spans="1:25" ht="15.75" hidden="1" customHeight="1">
      <c r="A24" s="330"/>
      <c r="B24" s="447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8"/>
        <v>0</v>
      </c>
      <c r="R24" s="392"/>
      <c r="S24" s="332"/>
      <c r="T24" s="335" t="str">
        <f t="shared" si="19"/>
        <v/>
      </c>
      <c r="U24" s="412"/>
    </row>
    <row r="25" spans="1:25" ht="15.75" customHeight="1">
      <c r="A25" s="330" t="s">
        <v>253</v>
      </c>
      <c r="B25" s="447" t="s">
        <v>254</v>
      </c>
      <c r="C25" s="331" t="s">
        <v>224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8"/>
        <v>8468</v>
      </c>
      <c r="R25" s="392"/>
      <c r="S25" s="332">
        <v>1529</v>
      </c>
      <c r="T25" s="335">
        <f t="shared" si="19"/>
        <v>-0.48005232177894053</v>
      </c>
      <c r="U25" s="412">
        <v>2514</v>
      </c>
    </row>
    <row r="26" spans="1:25" ht="15.75" customHeight="1">
      <c r="A26" s="330"/>
      <c r="B26" s="336"/>
      <c r="C26" s="331" t="s">
        <v>111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8"/>
        <v>11194</v>
      </c>
      <c r="R26" s="392"/>
      <c r="S26" s="332">
        <v>1672</v>
      </c>
      <c r="T26" s="335">
        <f t="shared" si="19"/>
        <v>-0.1925837320574163</v>
      </c>
      <c r="U26" s="412">
        <v>2790</v>
      </c>
      <c r="V26" s="387"/>
      <c r="W26" s="387"/>
      <c r="X26" s="387"/>
      <c r="Y26" s="387"/>
    </row>
    <row r="27" spans="1:25" ht="15.75" customHeight="1">
      <c r="A27" s="330"/>
      <c r="B27" s="385"/>
      <c r="C27" s="331" t="s">
        <v>236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8"/>
        <v>5341</v>
      </c>
      <c r="R27" s="392"/>
      <c r="S27" s="332">
        <v>1008</v>
      </c>
      <c r="T27" s="335">
        <f t="shared" si="19"/>
        <v>-0.63690476190476186</v>
      </c>
      <c r="U27" s="420"/>
    </row>
    <row r="28" spans="1:25" ht="15.75" customHeight="1">
      <c r="A28" s="330"/>
      <c r="B28" s="447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 t="shared" ref="Q28" si="20">SUM(E28:P28)</f>
        <v>5547</v>
      </c>
      <c r="R28" s="392"/>
      <c r="S28" s="433">
        <v>1851</v>
      </c>
      <c r="T28" s="335">
        <f t="shared" ref="T28" si="21">IFERROR(P28/S28-1,"")</f>
        <v>-0.80010804970286331</v>
      </c>
      <c r="U28" s="412">
        <v>1455</v>
      </c>
    </row>
    <row r="29" spans="1:25" ht="15.75" customHeight="1">
      <c r="A29" s="330"/>
      <c r="B29" s="385"/>
      <c r="C29" s="331" t="s">
        <v>217</v>
      </c>
      <c r="D29" s="386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8"/>
        <v>13495</v>
      </c>
      <c r="R29" s="392"/>
      <c r="S29" s="332">
        <v>1448</v>
      </c>
      <c r="T29" s="335">
        <f t="shared" si="19"/>
        <v>2.7624309392265234E-2</v>
      </c>
      <c r="U29" s="412">
        <v>2343</v>
      </c>
      <c r="V29" s="387"/>
      <c r="W29" s="387"/>
      <c r="X29" s="387"/>
      <c r="Y29" s="387"/>
    </row>
    <row r="30" spans="1:25" ht="15.75" customHeight="1">
      <c r="A30" s="330"/>
      <c r="B30" s="385"/>
      <c r="C30" s="331" t="s">
        <v>237</v>
      </c>
      <c r="D30" s="386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8"/>
        <v>12318</v>
      </c>
      <c r="R30" s="392"/>
      <c r="S30" s="332">
        <v>941</v>
      </c>
      <c r="T30" s="335">
        <f t="shared" si="19"/>
        <v>0.53134962805526031</v>
      </c>
      <c r="U30" s="412">
        <v>1472</v>
      </c>
    </row>
    <row r="31" spans="1:25" ht="15.75" customHeight="1">
      <c r="A31" s="330"/>
      <c r="B31" s="388" t="s">
        <v>238</v>
      </c>
      <c r="C31" s="389" t="s">
        <v>239</v>
      </c>
      <c r="D31" s="390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2">
        <f t="shared" si="18"/>
        <v>0</v>
      </c>
      <c r="R31" s="392"/>
      <c r="S31" s="391"/>
      <c r="T31" s="393" t="str">
        <f t="shared" si="19"/>
        <v/>
      </c>
      <c r="U31" s="413"/>
    </row>
    <row r="32" spans="1:25" ht="15.75" customHeight="1">
      <c r="A32" s="330"/>
      <c r="B32" s="385" t="s">
        <v>37</v>
      </c>
      <c r="C32" s="331" t="s">
        <v>57</v>
      </c>
      <c r="D32" s="386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8"/>
        <v>0</v>
      </c>
      <c r="R32" s="392"/>
      <c r="S32" s="332"/>
      <c r="T32" s="335" t="str">
        <f t="shared" si="19"/>
        <v/>
      </c>
      <c r="U32" s="421"/>
    </row>
    <row r="33" spans="1:26" ht="15.75" hidden="1" customHeight="1">
      <c r="A33" s="330"/>
      <c r="B33" s="337" t="s">
        <v>38</v>
      </c>
      <c r="C33" s="341" t="s">
        <v>116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2"/>
      <c r="S33" s="338"/>
      <c r="T33" s="359" t="str">
        <f t="shared" si="19"/>
        <v/>
      </c>
      <c r="U33" s="422"/>
    </row>
    <row r="34" spans="1:26" ht="15.75" customHeight="1">
      <c r="A34" s="346"/>
      <c r="B34" s="463" t="s">
        <v>82</v>
      </c>
      <c r="C34" s="464"/>
      <c r="D34" s="360"/>
      <c r="E34" s="361">
        <f t="shared" ref="E34:P34" si="22">SUM(E23:E33)</f>
        <v>5648</v>
      </c>
      <c r="F34" s="361">
        <f t="shared" si="22"/>
        <v>2673</v>
      </c>
      <c r="G34" s="361">
        <f t="shared" si="22"/>
        <v>4306</v>
      </c>
      <c r="H34" s="361">
        <f t="shared" si="22"/>
        <v>3318</v>
      </c>
      <c r="I34" s="361">
        <f t="shared" si="22"/>
        <v>4956</v>
      </c>
      <c r="J34" s="361">
        <f t="shared" si="22"/>
        <v>5724</v>
      </c>
      <c r="K34" s="361">
        <f t="shared" si="22"/>
        <v>5652</v>
      </c>
      <c r="L34" s="361">
        <f t="shared" si="22"/>
        <v>4861</v>
      </c>
      <c r="M34" s="361">
        <f t="shared" si="22"/>
        <v>3859</v>
      </c>
      <c r="N34" s="361">
        <f t="shared" si="22"/>
        <v>3279</v>
      </c>
      <c r="O34" s="361">
        <f t="shared" si="22"/>
        <v>6277</v>
      </c>
      <c r="P34" s="361">
        <f t="shared" si="22"/>
        <v>5810</v>
      </c>
      <c r="Q34" s="362">
        <f>SUM(E34:P34)</f>
        <v>56363</v>
      </c>
      <c r="R34" s="401"/>
      <c r="S34" s="361">
        <f>SUM(S23:S33)</f>
        <v>8449</v>
      </c>
      <c r="T34" s="405">
        <f t="shared" si="19"/>
        <v>-0.31234465617232809</v>
      </c>
      <c r="U34" s="423">
        <f>SUM(U23:U33)</f>
        <v>10574</v>
      </c>
    </row>
    <row r="35" spans="1:26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400"/>
      <c r="S35" s="366"/>
      <c r="T35" s="358"/>
      <c r="U35" s="419"/>
    </row>
    <row r="36" spans="1:26" ht="19.5">
      <c r="A36" s="460" t="s">
        <v>45</v>
      </c>
      <c r="B36" s="461"/>
      <c r="C36" s="462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7"/>
      <c r="S36" s="319" t="s">
        <v>233</v>
      </c>
      <c r="T36" s="319" t="s">
        <v>29</v>
      </c>
      <c r="U36" s="410" t="s">
        <v>234</v>
      </c>
    </row>
    <row r="37" spans="1:26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400"/>
      <c r="S37" s="357"/>
      <c r="T37" s="358"/>
      <c r="U37" s="419"/>
    </row>
    <row r="38" spans="1:26" ht="15.75" hidden="1" customHeight="1">
      <c r="A38" s="330"/>
      <c r="B38" s="447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23">SUM(E38:P38)</f>
        <v>0</v>
      </c>
      <c r="R38" s="392"/>
      <c r="S38" s="332"/>
      <c r="T38" s="335" t="str">
        <f t="shared" ref="T38:T54" si="24">IFERROR(P38/S38-1,"")</f>
        <v/>
      </c>
      <c r="U38" s="412"/>
    </row>
    <row r="39" spans="1:26" ht="15.75" hidden="1" customHeight="1">
      <c r="A39" s="330"/>
      <c r="B39" s="447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23"/>
        <v>0</v>
      </c>
      <c r="R39" s="392"/>
      <c r="S39" s="332"/>
      <c r="T39" s="335" t="str">
        <f t="shared" si="24"/>
        <v/>
      </c>
      <c r="U39" s="412"/>
    </row>
    <row r="40" spans="1:26" ht="15.75" customHeight="1">
      <c r="A40" s="324" t="s">
        <v>43</v>
      </c>
      <c r="B40" s="446" t="s">
        <v>32</v>
      </c>
      <c r="C40" s="331" t="s">
        <v>86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23"/>
        <v>8128</v>
      </c>
      <c r="R40" s="392"/>
      <c r="S40" s="332">
        <v>745</v>
      </c>
      <c r="T40" s="335">
        <f t="shared" si="24"/>
        <v>0.46174496644295293</v>
      </c>
      <c r="U40" s="412">
        <v>823</v>
      </c>
    </row>
    <row r="41" spans="1:26" ht="15.75" customHeight="1">
      <c r="A41" s="330"/>
      <c r="B41" s="336"/>
      <c r="C41" s="331" t="s">
        <v>111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23"/>
        <v>5460</v>
      </c>
      <c r="R41" s="392"/>
      <c r="S41" s="332">
        <v>414</v>
      </c>
      <c r="T41" s="335">
        <f t="shared" si="24"/>
        <v>0.14975845410628019</v>
      </c>
      <c r="U41" s="412">
        <v>816</v>
      </c>
      <c r="V41" s="387"/>
      <c r="W41" s="387"/>
      <c r="X41" s="387"/>
      <c r="Y41" s="387"/>
      <c r="Z41" s="387"/>
    </row>
    <row r="42" spans="1:26" ht="15.75" customHeight="1">
      <c r="A42" s="330"/>
      <c r="B42" s="385"/>
      <c r="C42" s="331" t="s">
        <v>236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23"/>
        <v>1740</v>
      </c>
      <c r="R42" s="392"/>
      <c r="S42" s="332">
        <v>35</v>
      </c>
      <c r="T42" s="335">
        <f t="shared" si="24"/>
        <v>8</v>
      </c>
      <c r="U42" s="412">
        <v>330</v>
      </c>
    </row>
    <row r="43" spans="1:26" ht="15.75" customHeight="1">
      <c r="A43" s="432"/>
      <c r="B43" s="447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2"/>
      <c r="S43" s="332">
        <v>72</v>
      </c>
      <c r="T43" s="335">
        <f>IFERROR(P43/S43-1,"")</f>
        <v>6.8055555555555554</v>
      </c>
      <c r="U43" s="412">
        <v>128</v>
      </c>
    </row>
    <row r="44" spans="1:26" ht="15.75" customHeight="1">
      <c r="A44" s="330"/>
      <c r="B44" s="447"/>
      <c r="C44" s="331" t="s">
        <v>217</v>
      </c>
      <c r="D44" s="449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23"/>
        <v>2578</v>
      </c>
      <c r="R44" s="392"/>
      <c r="S44" s="332">
        <v>307</v>
      </c>
      <c r="T44" s="335">
        <f t="shared" si="24"/>
        <v>-0.62866449511400657</v>
      </c>
      <c r="U44" s="412">
        <v>113</v>
      </c>
      <c r="V44" s="387"/>
      <c r="W44" s="387"/>
      <c r="X44" s="387"/>
      <c r="Y44" s="387"/>
      <c r="Z44" s="387"/>
    </row>
    <row r="45" spans="1:26" ht="15.75" customHeight="1">
      <c r="A45" s="330"/>
      <c r="B45" s="385"/>
      <c r="C45" s="331" t="s">
        <v>237</v>
      </c>
      <c r="D45" s="386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23"/>
        <v>5468</v>
      </c>
      <c r="R45" s="392"/>
      <c r="S45" s="332">
        <v>539</v>
      </c>
      <c r="T45" s="335">
        <f t="shared" si="24"/>
        <v>-0.27829313543599254</v>
      </c>
      <c r="U45" s="412">
        <v>139</v>
      </c>
    </row>
    <row r="46" spans="1:26" ht="15.75" customHeight="1">
      <c r="A46" s="330"/>
      <c r="B46" s="388" t="s">
        <v>238</v>
      </c>
      <c r="C46" s="389" t="s">
        <v>239</v>
      </c>
      <c r="D46" s="390"/>
      <c r="E46" s="391"/>
      <c r="F46" s="391"/>
      <c r="G46" s="391"/>
      <c r="H46" s="391"/>
      <c r="I46" s="391"/>
      <c r="J46" s="391"/>
      <c r="K46" s="391"/>
      <c r="L46" s="391"/>
      <c r="M46" s="391">
        <v>155</v>
      </c>
      <c r="N46" s="391">
        <v>74</v>
      </c>
      <c r="O46" s="391"/>
      <c r="P46" s="391"/>
      <c r="Q46" s="392">
        <f t="shared" si="23"/>
        <v>229</v>
      </c>
      <c r="R46" s="392"/>
      <c r="S46" s="391"/>
      <c r="T46" s="393" t="str">
        <f t="shared" si="24"/>
        <v/>
      </c>
      <c r="U46" s="413"/>
    </row>
    <row r="47" spans="1:26" ht="15.75" customHeight="1">
      <c r="A47" s="330"/>
      <c r="B47" s="336" t="s">
        <v>37</v>
      </c>
      <c r="C47" s="331" t="s">
        <v>57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23"/>
        <v>0</v>
      </c>
      <c r="R47" s="392"/>
      <c r="S47" s="332"/>
      <c r="T47" s="335" t="str">
        <f t="shared" si="24"/>
        <v/>
      </c>
      <c r="U47" s="412">
        <v>0</v>
      </c>
    </row>
    <row r="48" spans="1:26" ht="15.75" hidden="1" customHeight="1">
      <c r="A48" s="330"/>
      <c r="B48" s="337" t="s">
        <v>38</v>
      </c>
      <c r="C48" s="341" t="s">
        <v>115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2"/>
      <c r="S48" s="338"/>
      <c r="T48" s="367" t="str">
        <f t="shared" si="24"/>
        <v/>
      </c>
      <c r="U48" s="422"/>
    </row>
    <row r="49" spans="1:21" ht="15.75" customHeight="1" thickBot="1">
      <c r="A49" s="346"/>
      <c r="B49" s="463" t="s">
        <v>98</v>
      </c>
      <c r="C49" s="464"/>
      <c r="D49" s="360"/>
      <c r="E49" s="361">
        <f t="shared" ref="E49:P49" si="25">SUM(E38:E48)</f>
        <v>3000</v>
      </c>
      <c r="F49" s="361">
        <f t="shared" si="25"/>
        <v>116</v>
      </c>
      <c r="G49" s="361">
        <f t="shared" si="25"/>
        <v>2816</v>
      </c>
      <c r="H49" s="361">
        <f t="shared" si="25"/>
        <v>1033</v>
      </c>
      <c r="I49" s="361">
        <f t="shared" si="25"/>
        <v>3794</v>
      </c>
      <c r="J49" s="361">
        <f t="shared" si="25"/>
        <v>2750</v>
      </c>
      <c r="K49" s="361">
        <f t="shared" si="25"/>
        <v>2443</v>
      </c>
      <c r="L49" s="361">
        <f t="shared" si="25"/>
        <v>2814</v>
      </c>
      <c r="M49" s="361">
        <f t="shared" si="25"/>
        <v>2091</v>
      </c>
      <c r="N49" s="361">
        <f t="shared" si="25"/>
        <v>1470</v>
      </c>
      <c r="O49" s="361">
        <f t="shared" si="25"/>
        <v>2471</v>
      </c>
      <c r="P49" s="361">
        <f t="shared" si="25"/>
        <v>2945</v>
      </c>
      <c r="Q49" s="362">
        <f>SUM(E49:P49)</f>
        <v>27743</v>
      </c>
      <c r="R49" s="401"/>
      <c r="S49" s="361">
        <f>SUM(S38:S48)</f>
        <v>2112</v>
      </c>
      <c r="T49" s="406">
        <f t="shared" si="24"/>
        <v>0.3944128787878789</v>
      </c>
      <c r="U49" s="423">
        <f>SUM(U38:U48)</f>
        <v>2349</v>
      </c>
    </row>
    <row r="50" spans="1:2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2"/>
      <c r="S50" s="339"/>
      <c r="T50" s="359" t="str">
        <f t="shared" ref="T50" si="26">IFERROR(H50/S50-1,"")</f>
        <v/>
      </c>
      <c r="U50" s="422"/>
    </row>
    <row r="51" spans="1:21" ht="15.75" customHeight="1">
      <c r="A51" s="369" t="s">
        <v>46</v>
      </c>
      <c r="B51" s="453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2"/>
      <c r="S51" s="372"/>
      <c r="T51" s="335" t="str">
        <f t="shared" si="24"/>
        <v/>
      </c>
      <c r="U51" s="424">
        <v>0</v>
      </c>
    </row>
    <row r="52" spans="1:21" ht="15.75" customHeight="1">
      <c r="A52" s="374"/>
      <c r="B52" s="454"/>
      <c r="C52" s="341" t="s">
        <v>230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2"/>
      <c r="S52" s="375">
        <v>30</v>
      </c>
      <c r="T52" s="335">
        <f t="shared" si="24"/>
        <v>0</v>
      </c>
      <c r="U52" s="414"/>
    </row>
    <row r="53" spans="1:21" ht="15.75" customHeight="1">
      <c r="A53" s="342"/>
      <c r="B53" s="455" t="s">
        <v>96</v>
      </c>
      <c r="C53" s="456"/>
      <c r="D53" s="360"/>
      <c r="E53" s="361">
        <f t="shared" ref="E53:Q53" si="27">E52+E51</f>
        <v>30</v>
      </c>
      <c r="F53" s="361">
        <f t="shared" si="27"/>
        <v>0</v>
      </c>
      <c r="G53" s="361">
        <f t="shared" si="27"/>
        <v>30</v>
      </c>
      <c r="H53" s="361">
        <f t="shared" si="27"/>
        <v>30</v>
      </c>
      <c r="I53" s="361">
        <f t="shared" si="27"/>
        <v>60</v>
      </c>
      <c r="J53" s="361">
        <f t="shared" si="27"/>
        <v>30</v>
      </c>
      <c r="K53" s="361">
        <f t="shared" si="27"/>
        <v>60</v>
      </c>
      <c r="L53" s="361">
        <f t="shared" si="27"/>
        <v>60</v>
      </c>
      <c r="M53" s="361">
        <f t="shared" si="27"/>
        <v>0</v>
      </c>
      <c r="N53" s="361">
        <f t="shared" si="27"/>
        <v>30</v>
      </c>
      <c r="O53" s="361">
        <f t="shared" si="27"/>
        <v>30</v>
      </c>
      <c r="P53" s="361">
        <f t="shared" si="27"/>
        <v>30</v>
      </c>
      <c r="Q53" s="362">
        <f t="shared" si="27"/>
        <v>390</v>
      </c>
      <c r="R53" s="401"/>
      <c r="S53" s="361">
        <f>S52+S51</f>
        <v>30</v>
      </c>
      <c r="T53" s="363">
        <f t="shared" si="24"/>
        <v>0</v>
      </c>
      <c r="U53" s="423">
        <f>U52+U51</f>
        <v>0</v>
      </c>
    </row>
    <row r="54" spans="1:21" ht="15.75" customHeight="1">
      <c r="A54" s="457" t="s">
        <v>97</v>
      </c>
      <c r="B54" s="458"/>
      <c r="C54" s="459"/>
      <c r="D54" s="360"/>
      <c r="E54" s="377">
        <f t="shared" ref="E54:Q54" si="28">E53+E49</f>
        <v>3030</v>
      </c>
      <c r="F54" s="377">
        <f t="shared" si="28"/>
        <v>116</v>
      </c>
      <c r="G54" s="377">
        <f t="shared" si="28"/>
        <v>2846</v>
      </c>
      <c r="H54" s="377">
        <f t="shared" si="28"/>
        <v>1063</v>
      </c>
      <c r="I54" s="377">
        <f t="shared" si="28"/>
        <v>3854</v>
      </c>
      <c r="J54" s="377">
        <f t="shared" si="28"/>
        <v>2780</v>
      </c>
      <c r="K54" s="377">
        <f t="shared" si="28"/>
        <v>2503</v>
      </c>
      <c r="L54" s="377">
        <f t="shared" si="28"/>
        <v>2874</v>
      </c>
      <c r="M54" s="377">
        <f t="shared" si="28"/>
        <v>2091</v>
      </c>
      <c r="N54" s="377">
        <f t="shared" si="28"/>
        <v>1500</v>
      </c>
      <c r="O54" s="377">
        <f t="shared" si="28"/>
        <v>2501</v>
      </c>
      <c r="P54" s="377">
        <f t="shared" si="28"/>
        <v>2975</v>
      </c>
      <c r="Q54" s="378">
        <f t="shared" si="28"/>
        <v>28133</v>
      </c>
      <c r="R54" s="401"/>
      <c r="S54" s="377">
        <f>S53+S49</f>
        <v>2142</v>
      </c>
      <c r="T54" s="363">
        <f t="shared" si="24"/>
        <v>0.38888888888888884</v>
      </c>
      <c r="U54" s="425">
        <f>U53+U49</f>
        <v>2349</v>
      </c>
    </row>
    <row r="55" spans="1:21" ht="9.75" customHeight="1">
      <c r="A55" s="379"/>
      <c r="B55" s="379"/>
      <c r="C55" s="379"/>
      <c r="H55" s="364"/>
      <c r="K55" s="364"/>
      <c r="Q55" s="365"/>
    </row>
    <row r="56" spans="1:21" s="380" customFormat="1">
      <c r="A56" s="313"/>
      <c r="B56" s="313"/>
      <c r="C56" s="313"/>
      <c r="D56" s="313"/>
      <c r="E56" s="313"/>
      <c r="F56" s="382"/>
      <c r="G56" s="383"/>
      <c r="H56" s="382"/>
      <c r="I56" s="382"/>
      <c r="J56" s="364"/>
      <c r="K56" s="382"/>
      <c r="L56" s="382"/>
      <c r="M56" s="313"/>
      <c r="N56" s="313"/>
      <c r="O56" s="313"/>
      <c r="P56" s="313"/>
      <c r="Q56" s="313"/>
      <c r="R56" s="403"/>
      <c r="S56" s="313"/>
      <c r="T56" s="381"/>
      <c r="U56" s="426"/>
    </row>
    <row r="57" spans="1:21" s="380" customFormat="1">
      <c r="A57" s="313"/>
      <c r="B57" s="313"/>
      <c r="C57" s="313"/>
      <c r="D57" s="313"/>
      <c r="E57" s="313"/>
      <c r="F57" s="382"/>
      <c r="G57" s="382"/>
      <c r="H57" s="382"/>
      <c r="I57" s="382"/>
      <c r="J57" s="364"/>
      <c r="K57" s="382"/>
      <c r="L57" s="382"/>
      <c r="M57" s="313"/>
      <c r="N57" s="313"/>
      <c r="O57" s="313"/>
      <c r="P57" s="313"/>
      <c r="Q57" s="313"/>
      <c r="R57" s="403"/>
      <c r="S57" s="313"/>
      <c r="T57" s="381"/>
      <c r="U57" s="426"/>
    </row>
    <row r="58" spans="1:21" s="380" customFormat="1">
      <c r="A58" s="313"/>
      <c r="B58" s="313"/>
      <c r="C58" s="313"/>
      <c r="D58" s="313"/>
      <c r="E58" s="313"/>
      <c r="F58" s="382"/>
      <c r="G58" s="383"/>
      <c r="H58" s="383"/>
      <c r="I58" s="383"/>
      <c r="J58" s="364"/>
      <c r="K58" s="382"/>
      <c r="L58" s="382"/>
      <c r="M58" s="313"/>
      <c r="N58" s="313"/>
      <c r="O58" s="313"/>
      <c r="P58" s="313"/>
      <c r="Q58" s="313"/>
      <c r="R58" s="403"/>
      <c r="S58" s="313"/>
      <c r="T58" s="381"/>
      <c r="U58" s="426"/>
    </row>
    <row r="59" spans="1:21" s="380" customFormat="1">
      <c r="A59" s="313"/>
      <c r="B59" s="313"/>
      <c r="C59" s="313"/>
      <c r="D59" s="313"/>
      <c r="E59" s="313"/>
      <c r="F59" s="382"/>
      <c r="G59" s="383"/>
      <c r="H59" s="383"/>
      <c r="I59" s="383"/>
      <c r="J59" s="383"/>
      <c r="K59" s="382"/>
      <c r="L59" s="382"/>
      <c r="M59" s="313"/>
      <c r="N59" s="313"/>
      <c r="O59" s="313"/>
      <c r="P59" s="313"/>
      <c r="Q59" s="313"/>
      <c r="R59" s="403"/>
      <c r="S59" s="313"/>
      <c r="T59" s="381"/>
      <c r="U59" s="426"/>
    </row>
    <row r="60" spans="1:21" s="380" customFormat="1">
      <c r="A60" s="313"/>
      <c r="B60" s="313"/>
      <c r="C60" s="313"/>
      <c r="D60" s="313"/>
      <c r="E60" s="313"/>
      <c r="F60" s="382"/>
      <c r="G60" s="382"/>
      <c r="H60" s="382"/>
      <c r="I60" s="382"/>
      <c r="J60" s="382"/>
      <c r="K60" s="382"/>
      <c r="L60" s="382"/>
      <c r="M60" s="313"/>
      <c r="N60" s="313"/>
      <c r="O60" s="313"/>
      <c r="P60" s="313"/>
      <c r="Q60" s="313"/>
      <c r="R60" s="403"/>
      <c r="S60" s="313"/>
      <c r="T60" s="381"/>
      <c r="U60" s="426"/>
    </row>
    <row r="61" spans="1:21" s="380" customFormat="1">
      <c r="A61" s="313"/>
      <c r="B61" s="313"/>
      <c r="C61" s="313"/>
      <c r="D61" s="313"/>
      <c r="E61" s="313"/>
      <c r="F61" s="382"/>
      <c r="G61" s="382"/>
      <c r="H61" s="382"/>
      <c r="I61" s="382"/>
      <c r="J61" s="382"/>
      <c r="K61" s="382"/>
      <c r="L61" s="382"/>
      <c r="M61" s="313"/>
      <c r="N61" s="313"/>
      <c r="O61" s="313"/>
      <c r="P61" s="313"/>
      <c r="Q61" s="313"/>
      <c r="R61" s="403"/>
      <c r="S61" s="313"/>
      <c r="T61" s="381"/>
      <c r="U61" s="426"/>
    </row>
    <row r="62" spans="1:21" s="380" customFormat="1">
      <c r="A62" s="313"/>
      <c r="B62" s="313"/>
      <c r="C62" s="313"/>
      <c r="D62" s="313"/>
      <c r="E62" s="313"/>
      <c r="F62" s="382"/>
      <c r="G62" s="382"/>
      <c r="H62" s="382"/>
      <c r="I62" s="382"/>
      <c r="J62" s="382"/>
      <c r="K62" s="382"/>
      <c r="L62" s="382"/>
      <c r="M62" s="313"/>
      <c r="N62" s="313"/>
      <c r="O62" s="313"/>
      <c r="P62" s="313"/>
      <c r="Q62" s="313"/>
      <c r="R62" s="403"/>
      <c r="S62" s="313"/>
      <c r="T62" s="381"/>
      <c r="U62" s="426"/>
    </row>
    <row r="63" spans="1:21" s="380" customFormat="1">
      <c r="A63" s="313"/>
      <c r="B63" s="313"/>
      <c r="C63" s="313"/>
      <c r="D63" s="313"/>
      <c r="E63" s="313"/>
      <c r="F63" s="382"/>
      <c r="G63" s="382"/>
      <c r="H63" s="382"/>
      <c r="I63" s="382"/>
      <c r="J63" s="382"/>
      <c r="K63" s="382"/>
      <c r="L63" s="382"/>
      <c r="M63" s="313"/>
      <c r="N63" s="313"/>
      <c r="O63" s="313"/>
      <c r="P63" s="313"/>
      <c r="Q63" s="313"/>
      <c r="R63" s="403"/>
      <c r="S63" s="313"/>
      <c r="T63" s="381"/>
      <c r="U63" s="426"/>
    </row>
    <row r="64" spans="1:21" s="380" customFormat="1">
      <c r="A64" s="313"/>
      <c r="B64" s="313"/>
      <c r="C64" s="313"/>
      <c r="D64" s="313"/>
      <c r="E64" s="313"/>
      <c r="F64" s="382"/>
      <c r="G64" s="382"/>
      <c r="H64" s="382"/>
      <c r="I64" s="382"/>
      <c r="J64" s="382"/>
      <c r="K64" s="382"/>
      <c r="L64" s="382"/>
      <c r="M64" s="313"/>
      <c r="N64" s="313"/>
      <c r="O64" s="313"/>
      <c r="P64" s="313"/>
      <c r="Q64" s="313"/>
      <c r="R64" s="403"/>
      <c r="S64" s="313"/>
      <c r="T64" s="381"/>
      <c r="U64" s="426"/>
    </row>
    <row r="65" spans="1:21" s="380" customFormat="1">
      <c r="A65" s="313"/>
      <c r="B65" s="313"/>
      <c r="C65" s="313"/>
      <c r="D65" s="313"/>
      <c r="E65" s="313"/>
      <c r="F65" s="382"/>
      <c r="G65" s="382"/>
      <c r="H65" s="382"/>
      <c r="I65" s="382"/>
      <c r="J65" s="382"/>
      <c r="K65" s="382"/>
      <c r="L65" s="382"/>
      <c r="M65" s="313"/>
      <c r="N65" s="313"/>
      <c r="O65" s="313"/>
      <c r="P65" s="313"/>
      <c r="Q65" s="313"/>
      <c r="R65" s="403"/>
      <c r="S65" s="313"/>
      <c r="T65" s="381"/>
      <c r="U65" s="426"/>
    </row>
    <row r="66" spans="1:21" s="380" customFormat="1">
      <c r="A66" s="313"/>
      <c r="B66" s="313"/>
      <c r="C66" s="313"/>
      <c r="D66" s="313"/>
      <c r="E66" s="313"/>
      <c r="F66" s="382"/>
      <c r="G66" s="382"/>
      <c r="H66" s="382"/>
      <c r="I66" s="382"/>
      <c r="J66" s="382"/>
      <c r="K66" s="382"/>
      <c r="L66" s="382"/>
      <c r="M66" s="313"/>
      <c r="N66" s="313"/>
      <c r="O66" s="313"/>
      <c r="P66" s="313"/>
      <c r="Q66" s="313"/>
      <c r="R66" s="403"/>
      <c r="S66" s="313"/>
      <c r="T66" s="381"/>
      <c r="U66" s="426"/>
    </row>
    <row r="67" spans="1:21">
      <c r="F67" s="382"/>
      <c r="G67" s="382"/>
      <c r="H67" s="382"/>
      <c r="I67" s="382"/>
      <c r="J67" s="382"/>
      <c r="K67" s="382"/>
      <c r="L67" s="382"/>
    </row>
    <row r="234" spans="3:4">
      <c r="C234" s="384"/>
      <c r="D234" s="384"/>
    </row>
    <row r="238" spans="3:4">
      <c r="C238" s="384"/>
      <c r="D238" s="384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0"/>
  <sheetViews>
    <sheetView showGridLines="0" topLeftCell="A4" zoomScale="80" zoomScaleNormal="80" workbookViewId="0">
      <pane xSplit="4" topLeftCell="E1" activePane="topRight" state="frozen"/>
      <selection activeCell="AB35" sqref="AB35"/>
      <selection pane="topRight" activeCell="C39" sqref="C39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22.125" style="6" customWidth="1"/>
    <col min="24" max="24" width="9.5" style="6" bestFit="1" customWidth="1"/>
    <col min="25" max="16384" width="9" style="6"/>
  </cols>
  <sheetData>
    <row r="1" spans="1:23" s="5" customFormat="1" ht="30.75" customHeight="1" thickBot="1">
      <c r="A1" s="162" t="s">
        <v>225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3" ht="4.5" customHeight="1">
      <c r="Q2" s="7"/>
      <c r="R2" s="8"/>
      <c r="S2" s="7"/>
      <c r="T2" s="175"/>
      <c r="U2" s="7"/>
    </row>
    <row r="3" spans="1:23" ht="20.25" customHeight="1">
      <c r="E3" s="477" t="s">
        <v>226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231</v>
      </c>
      <c r="T3" s="481"/>
      <c r="U3" s="482"/>
    </row>
    <row r="4" spans="1:23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227</v>
      </c>
      <c r="T4" s="13" t="s">
        <v>29</v>
      </c>
      <c r="U4" s="13" t="s">
        <v>228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3" ht="15.75" customHeight="1">
      <c r="A6" s="18" t="s">
        <v>16</v>
      </c>
      <c r="B6" s="486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>
        <f>SUM(E6:I6)</f>
        <v>4612</v>
      </c>
    </row>
    <row r="7" spans="1:23" ht="15.75" hidden="1" customHeight="1">
      <c r="A7" s="25"/>
      <c r="B7" s="487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>
        <f t="shared" ref="V7:V8" si="6">SUM(E7:H7)</f>
        <v>0</v>
      </c>
    </row>
    <row r="8" spans="1:23" ht="15.75" hidden="1" customHeight="1">
      <c r="A8" s="25"/>
      <c r="B8" s="487"/>
      <c r="C8" s="27" t="s">
        <v>35</v>
      </c>
      <c r="D8" s="10"/>
      <c r="E8" s="28">
        <f t="shared" ref="E8:P8" si="7">E23+E36+E46</f>
        <v>0</v>
      </c>
      <c r="F8" s="28">
        <f t="shared" si="7"/>
        <v>0</v>
      </c>
      <c r="G8" s="28">
        <f t="shared" si="7"/>
        <v>0</v>
      </c>
      <c r="H8" s="28">
        <f t="shared" si="7"/>
        <v>0</v>
      </c>
      <c r="I8" s="28">
        <f t="shared" si="7"/>
        <v>32</v>
      </c>
      <c r="J8" s="28">
        <f t="shared" si="7"/>
        <v>0</v>
      </c>
      <c r="K8" s="28">
        <f t="shared" si="7"/>
        <v>30</v>
      </c>
      <c r="L8" s="28">
        <f t="shared" si="7"/>
        <v>0</v>
      </c>
      <c r="M8" s="28">
        <f t="shared" si="7"/>
        <v>0</v>
      </c>
      <c r="N8" s="28">
        <f t="shared" si="7"/>
        <v>0</v>
      </c>
      <c r="O8" s="28">
        <f t="shared" si="7"/>
        <v>0</v>
      </c>
      <c r="P8" s="28">
        <f t="shared" si="7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>
        <f t="shared" si="6"/>
        <v>0</v>
      </c>
    </row>
    <row r="9" spans="1:23" ht="15.75" customHeight="1">
      <c r="A9" s="25"/>
      <c r="B9" s="487"/>
      <c r="C9" s="27" t="s">
        <v>86</v>
      </c>
      <c r="D9" s="10"/>
      <c r="E9" s="28">
        <f t="shared" ref="E9:P9" si="8">E24+E37</f>
        <v>1907</v>
      </c>
      <c r="F9" s="28">
        <f t="shared" si="8"/>
        <v>1950</v>
      </c>
      <c r="G9" s="28">
        <f t="shared" si="8"/>
        <v>2476</v>
      </c>
      <c r="H9" s="28">
        <f t="shared" si="8"/>
        <v>1865</v>
      </c>
      <c r="I9" s="28">
        <f t="shared" si="8"/>
        <v>2225</v>
      </c>
      <c r="J9" s="28">
        <f t="shared" si="8"/>
        <v>2774</v>
      </c>
      <c r="K9" s="28">
        <f t="shared" si="8"/>
        <v>1834</v>
      </c>
      <c r="L9" s="28">
        <f t="shared" si="8"/>
        <v>1912</v>
      </c>
      <c r="M9" s="28">
        <f t="shared" si="8"/>
        <v>2336</v>
      </c>
      <c r="N9" s="28">
        <f t="shared" si="8"/>
        <v>2451</v>
      </c>
      <c r="O9" s="28">
        <f t="shared" si="8"/>
        <v>2278</v>
      </c>
      <c r="P9" s="28">
        <f t="shared" si="8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>
        <f t="shared" ref="V9:V16" si="9">SUM(E9:I9)</f>
        <v>10423</v>
      </c>
    </row>
    <row r="10" spans="1:23" ht="15.75" customHeight="1">
      <c r="A10" s="25"/>
      <c r="B10" s="307"/>
      <c r="C10" s="27" t="s">
        <v>112</v>
      </c>
      <c r="D10" s="10"/>
      <c r="E10" s="28">
        <f t="shared" ref="E10:K15" si="10">E25+E38</f>
        <v>2509</v>
      </c>
      <c r="F10" s="28">
        <f t="shared" si="10"/>
        <v>1958</v>
      </c>
      <c r="G10" s="28">
        <f t="shared" si="10"/>
        <v>2616</v>
      </c>
      <c r="H10" s="28">
        <f t="shared" si="10"/>
        <v>1561</v>
      </c>
      <c r="I10" s="28">
        <f t="shared" si="10"/>
        <v>1958</v>
      </c>
      <c r="J10" s="28">
        <f t="shared" si="10"/>
        <v>2593</v>
      </c>
      <c r="K10" s="28">
        <f t="shared" si="10"/>
        <v>1667</v>
      </c>
      <c r="L10" s="28">
        <f>L25+'2022'!U33</f>
        <v>7751</v>
      </c>
      <c r="M10" s="28">
        <f t="shared" ref="M10:P15" si="11">M25+M38</f>
        <v>2402</v>
      </c>
      <c r="N10" s="28">
        <f t="shared" si="11"/>
        <v>3372</v>
      </c>
      <c r="O10" s="28">
        <f t="shared" si="11"/>
        <v>3679</v>
      </c>
      <c r="P10" s="28">
        <f t="shared" si="11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>
        <f t="shared" si="9"/>
        <v>10602</v>
      </c>
    </row>
    <row r="11" spans="1:23" ht="15.75" customHeight="1">
      <c r="A11" s="25"/>
      <c r="B11" s="308"/>
      <c r="C11" s="32" t="s">
        <v>47</v>
      </c>
      <c r="D11" s="10"/>
      <c r="E11" s="33">
        <f t="shared" si="10"/>
        <v>35</v>
      </c>
      <c r="F11" s="33">
        <f t="shared" si="10"/>
        <v>45</v>
      </c>
      <c r="G11" s="33">
        <f t="shared" si="10"/>
        <v>0</v>
      </c>
      <c r="H11" s="33">
        <f t="shared" si="10"/>
        <v>0</v>
      </c>
      <c r="I11" s="33">
        <f t="shared" si="10"/>
        <v>0</v>
      </c>
      <c r="J11" s="33">
        <f t="shared" si="10"/>
        <v>0</v>
      </c>
      <c r="K11" s="33">
        <f t="shared" si="10"/>
        <v>0</v>
      </c>
      <c r="L11" s="33">
        <f>L26+L39</f>
        <v>0</v>
      </c>
      <c r="M11" s="33">
        <f t="shared" si="11"/>
        <v>0</v>
      </c>
      <c r="N11" s="33">
        <f t="shared" si="11"/>
        <v>0</v>
      </c>
      <c r="O11" s="33">
        <f t="shared" si="11"/>
        <v>0</v>
      </c>
      <c r="P11" s="33">
        <f t="shared" si="11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>
        <f t="shared" si="9"/>
        <v>80</v>
      </c>
    </row>
    <row r="12" spans="1:23" ht="15.75" customHeight="1">
      <c r="A12" s="25"/>
      <c r="B12" s="308"/>
      <c r="C12" s="32" t="s">
        <v>217</v>
      </c>
      <c r="D12" s="10"/>
      <c r="E12" s="33">
        <f t="shared" si="10"/>
        <v>2571</v>
      </c>
      <c r="F12" s="33">
        <f t="shared" si="10"/>
        <v>2354</v>
      </c>
      <c r="G12" s="33">
        <f t="shared" si="10"/>
        <v>3022</v>
      </c>
      <c r="H12" s="33">
        <f t="shared" si="10"/>
        <v>2664</v>
      </c>
      <c r="I12" s="33">
        <f t="shared" si="10"/>
        <v>2878</v>
      </c>
      <c r="J12" s="33">
        <f t="shared" si="10"/>
        <v>3443</v>
      </c>
      <c r="K12" s="33">
        <f t="shared" si="10"/>
        <v>3131</v>
      </c>
      <c r="L12" s="33">
        <f>L27+L40</f>
        <v>3250</v>
      </c>
      <c r="M12" s="33">
        <f t="shared" si="11"/>
        <v>3420</v>
      </c>
      <c r="N12" s="33">
        <f t="shared" si="11"/>
        <v>3743</v>
      </c>
      <c r="O12" s="33">
        <f t="shared" si="11"/>
        <v>4059</v>
      </c>
      <c r="P12" s="33">
        <f t="shared" si="11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>
        <f t="shared" si="9"/>
        <v>13489</v>
      </c>
    </row>
    <row r="13" spans="1:23" ht="15.75" customHeight="1">
      <c r="A13" s="25"/>
      <c r="B13" s="307" t="s">
        <v>37</v>
      </c>
      <c r="C13" s="27" t="s">
        <v>58</v>
      </c>
      <c r="D13" s="10"/>
      <c r="E13" s="28">
        <f t="shared" si="10"/>
        <v>0</v>
      </c>
      <c r="F13" s="28">
        <f t="shared" si="10"/>
        <v>0</v>
      </c>
      <c r="G13" s="28">
        <f t="shared" si="10"/>
        <v>0</v>
      </c>
      <c r="H13" s="28">
        <f t="shared" si="10"/>
        <v>0</v>
      </c>
      <c r="I13" s="28">
        <f t="shared" si="10"/>
        <v>0</v>
      </c>
      <c r="J13" s="28">
        <f t="shared" si="10"/>
        <v>0</v>
      </c>
      <c r="K13" s="28">
        <f t="shared" si="10"/>
        <v>0</v>
      </c>
      <c r="L13" s="28">
        <f>L28+L41</f>
        <v>0</v>
      </c>
      <c r="M13" s="28">
        <f t="shared" si="11"/>
        <v>0</v>
      </c>
      <c r="N13" s="28">
        <f t="shared" si="11"/>
        <v>0</v>
      </c>
      <c r="O13" s="28">
        <f t="shared" si="11"/>
        <v>0</v>
      </c>
      <c r="P13" s="28">
        <f t="shared" si="11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>
        <f t="shared" si="9"/>
        <v>0</v>
      </c>
    </row>
    <row r="14" spans="1:23" ht="15.75" hidden="1" customHeight="1">
      <c r="A14" s="25"/>
      <c r="B14" s="308" t="s">
        <v>38</v>
      </c>
      <c r="C14" s="36" t="s">
        <v>116</v>
      </c>
      <c r="D14" s="10"/>
      <c r="E14" s="33">
        <f t="shared" si="10"/>
        <v>0</v>
      </c>
      <c r="F14" s="33">
        <f t="shared" si="10"/>
        <v>0</v>
      </c>
      <c r="G14" s="33">
        <f t="shared" si="10"/>
        <v>0</v>
      </c>
      <c r="H14" s="33">
        <f t="shared" si="10"/>
        <v>0</v>
      </c>
      <c r="I14" s="33">
        <f t="shared" si="10"/>
        <v>0</v>
      </c>
      <c r="J14" s="33">
        <f t="shared" si="10"/>
        <v>0</v>
      </c>
      <c r="K14" s="33">
        <f t="shared" si="10"/>
        <v>0</v>
      </c>
      <c r="L14" s="33">
        <f>L29+L42</f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>
        <f t="shared" si="9"/>
        <v>0</v>
      </c>
    </row>
    <row r="15" spans="1:23" ht="15.75" customHeight="1">
      <c r="A15" s="150"/>
      <c r="B15" s="488" t="s">
        <v>95</v>
      </c>
      <c r="C15" s="489"/>
      <c r="D15" s="10"/>
      <c r="E15" s="151">
        <f t="shared" si="10"/>
        <v>7653</v>
      </c>
      <c r="F15" s="151">
        <f t="shared" si="10"/>
        <v>7141</v>
      </c>
      <c r="G15" s="151">
        <f t="shared" si="10"/>
        <v>9345</v>
      </c>
      <c r="H15" s="151">
        <f t="shared" si="10"/>
        <v>6813</v>
      </c>
      <c r="I15" s="151">
        <f t="shared" si="10"/>
        <v>8254</v>
      </c>
      <c r="J15" s="151">
        <f t="shared" si="10"/>
        <v>10181</v>
      </c>
      <c r="K15" s="151">
        <f t="shared" si="10"/>
        <v>7459</v>
      </c>
      <c r="L15" s="151">
        <f>L30+L43</f>
        <v>8027</v>
      </c>
      <c r="M15" s="151">
        <f t="shared" si="11"/>
        <v>9834</v>
      </c>
      <c r="N15" s="151">
        <f t="shared" si="11"/>
        <v>10197</v>
      </c>
      <c r="O15" s="151">
        <f t="shared" si="11"/>
        <v>11859</v>
      </c>
      <c r="P15" s="151">
        <f t="shared" si="11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>
        <f t="shared" si="9"/>
        <v>39206</v>
      </c>
      <c r="W15" s="192"/>
    </row>
    <row r="16" spans="1:23" ht="15.75" customHeight="1">
      <c r="A16" s="39"/>
      <c r="B16" s="490" t="s">
        <v>81</v>
      </c>
      <c r="C16" s="491"/>
      <c r="D16" s="153"/>
      <c r="E16" s="193">
        <f t="shared" ref="E16:P16" si="12">E15+E47</f>
        <v>7653</v>
      </c>
      <c r="F16" s="193">
        <f t="shared" si="12"/>
        <v>7141</v>
      </c>
      <c r="G16" s="193">
        <f t="shared" si="12"/>
        <v>9345</v>
      </c>
      <c r="H16" s="193">
        <f t="shared" si="12"/>
        <v>6813</v>
      </c>
      <c r="I16" s="193">
        <f t="shared" si="12"/>
        <v>8286</v>
      </c>
      <c r="J16" s="193">
        <f t="shared" si="12"/>
        <v>10181</v>
      </c>
      <c r="K16" s="193">
        <f t="shared" si="12"/>
        <v>7489</v>
      </c>
      <c r="L16" s="193">
        <f t="shared" si="12"/>
        <v>8027</v>
      </c>
      <c r="M16" s="193">
        <f t="shared" si="12"/>
        <v>9834</v>
      </c>
      <c r="N16" s="193">
        <f t="shared" si="12"/>
        <v>10197</v>
      </c>
      <c r="O16" s="193">
        <f t="shared" si="12"/>
        <v>11859</v>
      </c>
      <c r="P16" s="193">
        <f t="shared" si="12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>
        <f t="shared" si="9"/>
        <v>39238</v>
      </c>
      <c r="W16" s="192"/>
    </row>
    <row r="17" spans="1:23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3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3" ht="16.5">
      <c r="A19" s="483" t="s">
        <v>39</v>
      </c>
      <c r="B19" s="484"/>
      <c r="C19" s="48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227</v>
      </c>
      <c r="T19" s="13" t="s">
        <v>29</v>
      </c>
      <c r="U19" s="13" t="s">
        <v>228</v>
      </c>
    </row>
    <row r="20" spans="1:23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3" ht="15.75" customHeight="1">
      <c r="A21" s="18" t="s">
        <v>43</v>
      </c>
      <c r="B21" s="486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3">SUM(E21:P21)</f>
        <v>12202</v>
      </c>
      <c r="R21" s="23"/>
      <c r="S21" s="21">
        <v>1455</v>
      </c>
      <c r="T21" s="180">
        <f t="shared" ref="T21:T30" si="14">IFERROR(P21/S21-1,"")</f>
        <v>0.27216494845360817</v>
      </c>
      <c r="U21" s="22">
        <v>1423</v>
      </c>
      <c r="V21" s="192">
        <f t="shared" ref="V21:V30" si="15">SUM(E21:I21)</f>
        <v>3820</v>
      </c>
    </row>
    <row r="22" spans="1:23" ht="15.75" hidden="1" customHeight="1">
      <c r="A22" s="25"/>
      <c r="B22" s="48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3"/>
        <v>0</v>
      </c>
      <c r="R22" s="23"/>
      <c r="S22" s="28"/>
      <c r="T22" s="198" t="str">
        <f t="shared" si="14"/>
        <v/>
      </c>
      <c r="U22" s="29"/>
      <c r="V22" s="192">
        <f t="shared" si="15"/>
        <v>0</v>
      </c>
    </row>
    <row r="23" spans="1:23" ht="15.75" hidden="1" customHeight="1">
      <c r="A23" s="25"/>
      <c r="B23" s="48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3"/>
        <v>0</v>
      </c>
      <c r="R23" s="23"/>
      <c r="S23" s="28"/>
      <c r="T23" s="198" t="str">
        <f t="shared" si="14"/>
        <v/>
      </c>
      <c r="U23" s="29"/>
      <c r="V23" s="192">
        <f t="shared" si="15"/>
        <v>0</v>
      </c>
    </row>
    <row r="24" spans="1:23" ht="15.75" customHeight="1">
      <c r="A24" s="25"/>
      <c r="B24" s="487"/>
      <c r="C24" s="27" t="s">
        <v>224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3"/>
        <v>19166</v>
      </c>
      <c r="R24" s="23"/>
      <c r="S24" s="28">
        <v>2514</v>
      </c>
      <c r="T24" s="181">
        <f t="shared" si="14"/>
        <v>-0.39180588703261732</v>
      </c>
      <c r="U24" s="29">
        <v>350</v>
      </c>
      <c r="V24" s="192">
        <f t="shared" si="15"/>
        <v>7096</v>
      </c>
    </row>
    <row r="25" spans="1:23" ht="15.75" customHeight="1">
      <c r="A25" s="25"/>
      <c r="B25" s="307"/>
      <c r="C25" s="27" t="s">
        <v>111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3"/>
        <v>23452</v>
      </c>
      <c r="R25" s="23"/>
      <c r="S25" s="28">
        <v>2790</v>
      </c>
      <c r="T25" s="208">
        <f t="shared" si="14"/>
        <v>-3.9426523297491078E-2</v>
      </c>
      <c r="U25" s="29">
        <v>4254</v>
      </c>
      <c r="V25" s="192">
        <f t="shared" si="15"/>
        <v>7824</v>
      </c>
    </row>
    <row r="26" spans="1:23" ht="15.75" customHeight="1">
      <c r="A26" s="25"/>
      <c r="B26" s="308"/>
      <c r="C26" s="32" t="s">
        <v>218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3"/>
        <v>0</v>
      </c>
      <c r="R26" s="23"/>
      <c r="S26" s="33"/>
      <c r="T26" s="182" t="str">
        <f t="shared" si="14"/>
        <v/>
      </c>
      <c r="U26" s="34">
        <v>4</v>
      </c>
      <c r="V26" s="192">
        <f t="shared" si="15"/>
        <v>0</v>
      </c>
    </row>
    <row r="27" spans="1:23" ht="15.75" customHeight="1">
      <c r="A27" s="25"/>
      <c r="B27" s="308"/>
      <c r="C27" s="32" t="s">
        <v>217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3"/>
        <v>33068</v>
      </c>
      <c r="R27" s="23"/>
      <c r="S27" s="33">
        <v>3815</v>
      </c>
      <c r="T27" s="182">
        <f t="shared" si="14"/>
        <v>-0.37378768020969855</v>
      </c>
      <c r="U27" s="34">
        <v>4102</v>
      </c>
      <c r="V27" s="192">
        <f t="shared" si="15"/>
        <v>12369</v>
      </c>
    </row>
    <row r="28" spans="1:23" ht="15.75" customHeight="1">
      <c r="A28" s="25"/>
      <c r="B28" s="307" t="s">
        <v>37</v>
      </c>
      <c r="C28" s="27" t="s">
        <v>57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3"/>
        <v>0</v>
      </c>
      <c r="R28" s="23"/>
      <c r="S28" s="28"/>
      <c r="T28" s="181" t="str">
        <f t="shared" si="14"/>
        <v/>
      </c>
      <c r="U28" s="29">
        <v>197</v>
      </c>
      <c r="V28" s="192">
        <f t="shared" si="15"/>
        <v>0</v>
      </c>
    </row>
    <row r="29" spans="1:23" ht="15.75" hidden="1" customHeight="1">
      <c r="A29" s="25"/>
      <c r="B29" s="308" t="s">
        <v>38</v>
      </c>
      <c r="C29" s="36" t="s">
        <v>116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4"/>
        <v/>
      </c>
      <c r="U29" s="34"/>
      <c r="V29" s="192">
        <f t="shared" si="15"/>
        <v>0</v>
      </c>
    </row>
    <row r="30" spans="1:23" ht="15.75" customHeight="1">
      <c r="A30" s="39"/>
      <c r="B30" s="475" t="s">
        <v>82</v>
      </c>
      <c r="C30" s="476"/>
      <c r="D30" s="42"/>
      <c r="E30" s="43">
        <f t="shared" ref="E30:P30" si="16">SUM(E21:E29)</f>
        <v>5557</v>
      </c>
      <c r="F30" s="43">
        <f t="shared" si="16"/>
        <v>5100</v>
      </c>
      <c r="G30" s="43">
        <f t="shared" si="16"/>
        <v>6860</v>
      </c>
      <c r="H30" s="43">
        <f t="shared" si="16"/>
        <v>6017</v>
      </c>
      <c r="I30" s="43">
        <f t="shared" si="16"/>
        <v>7575</v>
      </c>
      <c r="J30" s="43">
        <f t="shared" si="16"/>
        <v>9746</v>
      </c>
      <c r="K30" s="43">
        <f t="shared" si="16"/>
        <v>6702</v>
      </c>
      <c r="L30" s="43">
        <f t="shared" si="16"/>
        <v>6792</v>
      </c>
      <c r="M30" s="43">
        <f t="shared" si="16"/>
        <v>8208</v>
      </c>
      <c r="N30" s="43">
        <f t="shared" si="16"/>
        <v>7612</v>
      </c>
      <c r="O30" s="43">
        <f t="shared" si="16"/>
        <v>9270</v>
      </c>
      <c r="P30" s="43">
        <f t="shared" si="16"/>
        <v>8449</v>
      </c>
      <c r="Q30" s="44">
        <f>SUM(E30:P30)</f>
        <v>87888</v>
      </c>
      <c r="R30" s="45"/>
      <c r="S30" s="43">
        <f t="shared" ref="S30" si="17">SUM(S21:S29)</f>
        <v>10574</v>
      </c>
      <c r="T30" s="183">
        <f t="shared" si="14"/>
        <v>-0.20096463022508038</v>
      </c>
      <c r="U30" s="44">
        <f t="shared" ref="U30" si="18">SUM(U21:U29)</f>
        <v>10330</v>
      </c>
      <c r="V30" s="192">
        <f t="shared" si="15"/>
        <v>31109</v>
      </c>
      <c r="W30" s="192"/>
    </row>
    <row r="31" spans="1:23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>
        <f t="shared" ref="V31:V33" si="19">SUM(E31:H31)</f>
        <v>0</v>
      </c>
    </row>
    <row r="32" spans="1:23" ht="16.5">
      <c r="A32" s="483" t="s">
        <v>45</v>
      </c>
      <c r="B32" s="484"/>
      <c r="C32" s="48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227</v>
      </c>
      <c r="T32" s="13" t="s">
        <v>29</v>
      </c>
      <c r="U32" s="13" t="s">
        <v>228</v>
      </c>
      <c r="V32" s="192">
        <f t="shared" si="19"/>
        <v>0</v>
      </c>
    </row>
    <row r="33" spans="1:24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>
        <f t="shared" si="19"/>
        <v>0</v>
      </c>
    </row>
    <row r="34" spans="1:24" ht="15.75" customHeight="1">
      <c r="A34" s="18" t="s">
        <v>43</v>
      </c>
      <c r="B34" s="486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20">SUM(E34:P34)</f>
        <v>1403</v>
      </c>
      <c r="R34" s="23"/>
      <c r="S34" s="21">
        <v>128</v>
      </c>
      <c r="T34" s="180">
        <f t="shared" ref="T34:T48" si="21">IFERROR(P34/S34-1,"")</f>
        <v>-0.4375</v>
      </c>
      <c r="U34" s="22">
        <v>206</v>
      </c>
      <c r="V34" s="192">
        <f t="shared" ref="V34:V57" si="22">SUM(E34:I34)</f>
        <v>792</v>
      </c>
    </row>
    <row r="35" spans="1:24" ht="15.75" customHeight="1">
      <c r="A35" s="25"/>
      <c r="B35" s="48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20"/>
        <v>0</v>
      </c>
      <c r="R35" s="23"/>
      <c r="S35" s="28"/>
      <c r="T35" s="181" t="str">
        <f t="shared" si="21"/>
        <v/>
      </c>
      <c r="U35" s="29"/>
      <c r="V35" s="192">
        <f t="shared" si="22"/>
        <v>0</v>
      </c>
    </row>
    <row r="36" spans="1:24" ht="15.75" customHeight="1">
      <c r="A36" s="25"/>
      <c r="B36" s="48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20"/>
        <v>0</v>
      </c>
      <c r="R36" s="23"/>
      <c r="S36" s="28"/>
      <c r="T36" s="208" t="str">
        <f t="shared" si="21"/>
        <v/>
      </c>
      <c r="U36" s="29"/>
      <c r="V36" s="192">
        <f t="shared" si="22"/>
        <v>0</v>
      </c>
    </row>
    <row r="37" spans="1:24" ht="15.75" customHeight="1">
      <c r="A37" s="25"/>
      <c r="B37" s="487"/>
      <c r="C37" s="27" t="s">
        <v>86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20"/>
        <v>7116</v>
      </c>
      <c r="R37" s="23"/>
      <c r="S37" s="28">
        <v>823</v>
      </c>
      <c r="T37" s="181">
        <f t="shared" si="21"/>
        <v>-9.4775212636694972E-2</v>
      </c>
      <c r="U37" s="29">
        <v>461</v>
      </c>
      <c r="V37" s="192">
        <f t="shared" si="22"/>
        <v>3327</v>
      </c>
    </row>
    <row r="38" spans="1:24" ht="15.75" customHeight="1">
      <c r="A38" s="25"/>
      <c r="B38" s="307"/>
      <c r="C38" s="27" t="s">
        <v>111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44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20"/>
        <v>6135</v>
      </c>
      <c r="R38" s="23"/>
      <c r="S38" s="28">
        <v>1146</v>
      </c>
      <c r="T38" s="208">
        <f t="shared" si="21"/>
        <v>-0.60820244328097739</v>
      </c>
      <c r="U38" s="29">
        <v>1324</v>
      </c>
      <c r="V38" s="192">
        <f t="shared" si="22"/>
        <v>2778</v>
      </c>
    </row>
    <row r="39" spans="1:24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20"/>
        <v>80</v>
      </c>
      <c r="R39" s="23"/>
      <c r="S39" s="33"/>
      <c r="T39" s="182" t="str">
        <f t="shared" si="21"/>
        <v/>
      </c>
      <c r="U39" s="34">
        <v>258</v>
      </c>
      <c r="V39" s="192">
        <f t="shared" si="22"/>
        <v>80</v>
      </c>
    </row>
    <row r="40" spans="1:24" ht="15.75" customHeight="1">
      <c r="A40" s="25"/>
      <c r="B40" s="308"/>
      <c r="C40" s="32" t="s">
        <v>217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20"/>
        <v>4702</v>
      </c>
      <c r="R40" s="23"/>
      <c r="S40" s="33">
        <v>252</v>
      </c>
      <c r="T40" s="182">
        <f t="shared" si="21"/>
        <v>2.3571428571428572</v>
      </c>
      <c r="U40" s="34">
        <v>439</v>
      </c>
      <c r="V40" s="192">
        <f t="shared" si="22"/>
        <v>1120</v>
      </c>
    </row>
    <row r="41" spans="1:24" ht="15.75" customHeight="1">
      <c r="A41" s="25"/>
      <c r="B41" s="307" t="s">
        <v>37</v>
      </c>
      <c r="C41" s="27" t="s">
        <v>57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20"/>
        <v>0</v>
      </c>
      <c r="R41" s="23"/>
      <c r="S41" s="28"/>
      <c r="T41" s="181" t="str">
        <f t="shared" si="21"/>
        <v/>
      </c>
      <c r="U41" s="29">
        <v>12</v>
      </c>
      <c r="V41" s="192">
        <f t="shared" si="22"/>
        <v>0</v>
      </c>
    </row>
    <row r="42" spans="1:24" ht="15.75" hidden="1" customHeight="1">
      <c r="A42" s="25"/>
      <c r="B42" s="308" t="s">
        <v>38</v>
      </c>
      <c r="C42" s="36" t="s">
        <v>115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21"/>
        <v/>
      </c>
      <c r="U42" s="34"/>
      <c r="V42" s="192">
        <f t="shared" si="22"/>
        <v>0</v>
      </c>
    </row>
    <row r="43" spans="1:24" ht="15.75" customHeight="1">
      <c r="A43" s="39"/>
      <c r="B43" s="475" t="s">
        <v>98</v>
      </c>
      <c r="C43" s="476"/>
      <c r="D43" s="42"/>
      <c r="E43" s="43">
        <f t="shared" ref="E43:P43" si="23">SUM(E34:E42)</f>
        <v>2096</v>
      </c>
      <c r="F43" s="43">
        <f t="shared" si="23"/>
        <v>2041</v>
      </c>
      <c r="G43" s="43">
        <f t="shared" si="23"/>
        <v>2485</v>
      </c>
      <c r="H43" s="43">
        <f t="shared" si="23"/>
        <v>796</v>
      </c>
      <c r="I43" s="43">
        <f t="shared" si="23"/>
        <v>679</v>
      </c>
      <c r="J43" s="43">
        <f t="shared" si="23"/>
        <v>435</v>
      </c>
      <c r="K43" s="43">
        <f t="shared" si="23"/>
        <v>757</v>
      </c>
      <c r="L43" s="43">
        <f t="shared" si="23"/>
        <v>1235</v>
      </c>
      <c r="M43" s="43">
        <f t="shared" si="23"/>
        <v>1626</v>
      </c>
      <c r="N43" s="43">
        <f t="shared" si="23"/>
        <v>2585</v>
      </c>
      <c r="O43" s="43">
        <f t="shared" si="23"/>
        <v>2589</v>
      </c>
      <c r="P43" s="43">
        <f t="shared" si="23"/>
        <v>2112</v>
      </c>
      <c r="Q43" s="44">
        <f>SUM(E43:P43)</f>
        <v>19436</v>
      </c>
      <c r="R43" s="45"/>
      <c r="S43" s="43">
        <f t="shared" ref="S43" si="24">SUM(S34:S42)</f>
        <v>2349</v>
      </c>
      <c r="T43" s="183">
        <f t="shared" si="21"/>
        <v>-0.10089399744572158</v>
      </c>
      <c r="U43" s="44">
        <f t="shared" ref="U43" si="25">SUM(U34:U42)</f>
        <v>2700</v>
      </c>
      <c r="V43" s="192">
        <f t="shared" si="22"/>
        <v>8097</v>
      </c>
      <c r="W43" s="192"/>
    </row>
    <row r="44" spans="1:24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21"/>
        <v/>
      </c>
      <c r="U44" s="34"/>
      <c r="V44" s="192">
        <f t="shared" si="22"/>
        <v>0</v>
      </c>
    </row>
    <row r="45" spans="1:24" ht="15.75" customHeight="1">
      <c r="A45" s="199" t="s">
        <v>46</v>
      </c>
      <c r="B45" s="492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21"/>
        <v/>
      </c>
      <c r="U45" s="65">
        <v>144</v>
      </c>
      <c r="V45" s="192">
        <f t="shared" si="22"/>
        <v>0</v>
      </c>
    </row>
    <row r="46" spans="1:24" ht="15.75" customHeight="1">
      <c r="A46" s="204"/>
      <c r="B46" s="493"/>
      <c r="C46" s="36" t="s">
        <v>230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21"/>
        <v/>
      </c>
      <c r="U46" s="23"/>
      <c r="V46" s="192">
        <f t="shared" si="22"/>
        <v>32</v>
      </c>
    </row>
    <row r="47" spans="1:24" ht="15.75" customHeight="1">
      <c r="A47" s="150"/>
      <c r="B47" s="488" t="s">
        <v>96</v>
      </c>
      <c r="C47" s="489"/>
      <c r="D47" s="42"/>
      <c r="E47" s="43">
        <f t="shared" ref="E47:Q47" si="26">E46+E45</f>
        <v>0</v>
      </c>
      <c r="F47" s="43">
        <f t="shared" si="26"/>
        <v>0</v>
      </c>
      <c r="G47" s="43">
        <f t="shared" si="26"/>
        <v>0</v>
      </c>
      <c r="H47" s="43">
        <f t="shared" si="26"/>
        <v>0</v>
      </c>
      <c r="I47" s="43">
        <f t="shared" si="26"/>
        <v>32</v>
      </c>
      <c r="J47" s="43">
        <f t="shared" si="26"/>
        <v>0</v>
      </c>
      <c r="K47" s="43">
        <f t="shared" si="26"/>
        <v>30</v>
      </c>
      <c r="L47" s="43">
        <f t="shared" si="26"/>
        <v>0</v>
      </c>
      <c r="M47" s="43">
        <f t="shared" si="26"/>
        <v>0</v>
      </c>
      <c r="N47" s="43">
        <f t="shared" si="26"/>
        <v>0</v>
      </c>
      <c r="O47" s="43">
        <f t="shared" si="26"/>
        <v>0</v>
      </c>
      <c r="P47" s="43">
        <f t="shared" si="26"/>
        <v>30</v>
      </c>
      <c r="Q47" s="44">
        <f t="shared" si="26"/>
        <v>92</v>
      </c>
      <c r="R47" s="45"/>
      <c r="S47" s="43">
        <f>S46+S45</f>
        <v>0</v>
      </c>
      <c r="T47" s="183" t="str">
        <f t="shared" si="21"/>
        <v/>
      </c>
      <c r="U47" s="44">
        <f>U46+U45</f>
        <v>144</v>
      </c>
      <c r="V47" s="192">
        <f t="shared" si="22"/>
        <v>32</v>
      </c>
      <c r="W47" s="192"/>
      <c r="X47" s="192">
        <f>V30+V43</f>
        <v>39206</v>
      </c>
    </row>
    <row r="48" spans="1:24" ht="15.75" customHeight="1">
      <c r="A48" s="494" t="s">
        <v>97</v>
      </c>
      <c r="B48" s="495"/>
      <c r="C48" s="496"/>
      <c r="D48" s="42"/>
      <c r="E48" s="69">
        <f t="shared" ref="E48:Q48" si="27">E47+E43</f>
        <v>2096</v>
      </c>
      <c r="F48" s="69">
        <f t="shared" si="27"/>
        <v>2041</v>
      </c>
      <c r="G48" s="69">
        <f t="shared" si="27"/>
        <v>2485</v>
      </c>
      <c r="H48" s="69">
        <f t="shared" si="27"/>
        <v>796</v>
      </c>
      <c r="I48" s="69">
        <f t="shared" si="27"/>
        <v>711</v>
      </c>
      <c r="J48" s="69">
        <f t="shared" si="27"/>
        <v>435</v>
      </c>
      <c r="K48" s="69">
        <f t="shared" si="27"/>
        <v>787</v>
      </c>
      <c r="L48" s="69">
        <f t="shared" si="27"/>
        <v>1235</v>
      </c>
      <c r="M48" s="69">
        <f t="shared" si="27"/>
        <v>1626</v>
      </c>
      <c r="N48" s="69">
        <f t="shared" si="27"/>
        <v>2585</v>
      </c>
      <c r="O48" s="69">
        <f t="shared" si="27"/>
        <v>2589</v>
      </c>
      <c r="P48" s="69">
        <f t="shared" si="27"/>
        <v>2142</v>
      </c>
      <c r="Q48" s="70">
        <f t="shared" si="27"/>
        <v>19528</v>
      </c>
      <c r="R48" s="45"/>
      <c r="S48" s="69">
        <f>S47+S43</f>
        <v>2349</v>
      </c>
      <c r="T48" s="185">
        <f t="shared" si="21"/>
        <v>-8.8122605363984641E-2</v>
      </c>
      <c r="U48" s="70">
        <f>U47+U43</f>
        <v>2844</v>
      </c>
      <c r="V48" s="192">
        <f t="shared" si="22"/>
        <v>8129</v>
      </c>
    </row>
    <row r="49" spans="1:22" ht="9.75" customHeight="1">
      <c r="A49" s="144"/>
      <c r="B49" s="144"/>
      <c r="C49" s="144"/>
      <c r="H49" s="200"/>
      <c r="K49" s="200"/>
      <c r="Q49" s="191"/>
      <c r="V49" s="192">
        <f t="shared" si="22"/>
        <v>0</v>
      </c>
    </row>
    <row r="50" spans="1:22">
      <c r="A50" s="497" t="s">
        <v>222</v>
      </c>
      <c r="B50" s="498"/>
      <c r="C50" s="289" t="s">
        <v>208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>
        <f t="shared" si="22"/>
        <v>4904</v>
      </c>
    </row>
    <row r="51" spans="1:22">
      <c r="A51" s="285"/>
      <c r="B51" s="299"/>
      <c r="C51" s="290" t="s">
        <v>207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>
        <f t="shared" si="22"/>
        <v>639</v>
      </c>
    </row>
    <row r="52" spans="1:22">
      <c r="A52" s="286"/>
      <c r="B52" s="287"/>
      <c r="C52" s="288" t="s">
        <v>209</v>
      </c>
      <c r="E52" s="295">
        <f t="shared" ref="E52:F52" si="28">SUM(E50:E51)</f>
        <v>1063</v>
      </c>
      <c r="F52" s="295">
        <f t="shared" si="28"/>
        <v>976</v>
      </c>
      <c r="G52" s="295">
        <f>SUM(G50:G51)</f>
        <v>1313</v>
      </c>
      <c r="H52" s="295">
        <f t="shared" ref="H52:Q52" si="29">SUM(H50:H51)</f>
        <v>1056</v>
      </c>
      <c r="I52" s="295">
        <f t="shared" si="29"/>
        <v>1135</v>
      </c>
      <c r="J52" s="295">
        <f t="shared" si="29"/>
        <v>1496</v>
      </c>
      <c r="K52" s="295">
        <f t="shared" si="29"/>
        <v>1192</v>
      </c>
      <c r="L52" s="295">
        <f t="shared" si="29"/>
        <v>1466</v>
      </c>
      <c r="M52" s="295">
        <f t="shared" si="29"/>
        <v>1548</v>
      </c>
      <c r="N52" s="295">
        <f t="shared" si="29"/>
        <v>1745</v>
      </c>
      <c r="O52" s="295">
        <f t="shared" si="29"/>
        <v>1957</v>
      </c>
      <c r="P52" s="295">
        <f t="shared" si="29"/>
        <v>1480</v>
      </c>
      <c r="Q52" s="297">
        <f t="shared" si="29"/>
        <v>16427</v>
      </c>
      <c r="V52" s="192">
        <f t="shared" si="22"/>
        <v>5543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>
        <f t="shared" si="22"/>
        <v>0</v>
      </c>
    </row>
    <row r="54" spans="1:22">
      <c r="A54" s="497" t="s">
        <v>206</v>
      </c>
      <c r="B54" s="498"/>
      <c r="C54" s="289" t="s">
        <v>208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>
        <f t="shared" si="22"/>
        <v>0</v>
      </c>
    </row>
    <row r="55" spans="1:22">
      <c r="A55" s="285"/>
      <c r="B55" s="299" t="s">
        <v>210</v>
      </c>
      <c r="C55" s="290" t="s">
        <v>207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>
        <f t="shared" si="22"/>
        <v>212</v>
      </c>
    </row>
    <row r="56" spans="1:22">
      <c r="A56" s="286"/>
      <c r="B56" s="287"/>
      <c r="C56" s="288" t="s">
        <v>209</v>
      </c>
      <c r="E56" s="295">
        <f t="shared" ref="E56:F56" si="30">SUM(E54:E55)</f>
        <v>158</v>
      </c>
      <c r="F56" s="295">
        <f t="shared" si="30"/>
        <v>4</v>
      </c>
      <c r="G56" s="295">
        <f>SUM(G54:G55)</f>
        <v>50</v>
      </c>
      <c r="H56" s="295">
        <f t="shared" ref="H56:Q56" si="31">SUM(H54:H55)</f>
        <v>0</v>
      </c>
      <c r="I56" s="295">
        <f t="shared" si="31"/>
        <v>0</v>
      </c>
      <c r="J56" s="295">
        <f t="shared" si="31"/>
        <v>0</v>
      </c>
      <c r="K56" s="295">
        <f t="shared" si="31"/>
        <v>0</v>
      </c>
      <c r="L56" s="295">
        <f t="shared" si="31"/>
        <v>0</v>
      </c>
      <c r="M56" s="295">
        <f t="shared" si="31"/>
        <v>0</v>
      </c>
      <c r="N56" s="295">
        <f t="shared" si="31"/>
        <v>819</v>
      </c>
      <c r="O56" s="295">
        <f t="shared" si="31"/>
        <v>1017</v>
      </c>
      <c r="P56" s="295">
        <f t="shared" si="31"/>
        <v>1043</v>
      </c>
      <c r="Q56" s="297">
        <f t="shared" si="31"/>
        <v>3091</v>
      </c>
      <c r="V56" s="192">
        <f t="shared" si="22"/>
        <v>212</v>
      </c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>
        <f t="shared" si="22"/>
        <v>0</v>
      </c>
    </row>
    <row r="58" spans="1:22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0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S6" sqref="S6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220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77" t="s">
        <v>221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229</v>
      </c>
      <c r="T3" s="481"/>
      <c r="U3" s="482"/>
    </row>
    <row r="4" spans="1:21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223</v>
      </c>
      <c r="T4" s="13" t="s">
        <v>29</v>
      </c>
      <c r="U4" s="13" t="s">
        <v>216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86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>U21+U34</f>
        <v>21200</v>
      </c>
    </row>
    <row r="7" spans="1:21" ht="15.75" hidden="1" customHeight="1">
      <c r="A7" s="25"/>
      <c r="B7" s="487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IFERROR(Q7/S7-1,"")</f>
        <v/>
      </c>
      <c r="U7" s="29">
        <f t="shared" ref="U7:U11" si="5">U22+U35</f>
        <v>0</v>
      </c>
    </row>
    <row r="8" spans="1:21" ht="15.75" hidden="1" customHeight="1">
      <c r="A8" s="25"/>
      <c r="B8" s="48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</row>
    <row r="9" spans="1:21" ht="15.75" customHeight="1">
      <c r="A9" s="25"/>
      <c r="B9" s="487"/>
      <c r="C9" s="27" t="s">
        <v>86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4"/>
        <v>1.9205223880597013</v>
      </c>
      <c r="U9" s="29">
        <f t="shared" si="5"/>
        <v>13630</v>
      </c>
    </row>
    <row r="10" spans="1:21" ht="15.75" customHeight="1">
      <c r="A10" s="25"/>
      <c r="B10" s="305"/>
      <c r="C10" s="27" t="s">
        <v>112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4"/>
        <v>-0.23649453654219288</v>
      </c>
      <c r="U10" s="29">
        <f t="shared" si="5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4"/>
        <v>-0.72097625329815296</v>
      </c>
      <c r="U11" s="23">
        <f t="shared" si="5"/>
        <v>30188</v>
      </c>
    </row>
    <row r="12" spans="1:21" ht="15.75" customHeight="1">
      <c r="A12" s="25"/>
      <c r="B12" s="306"/>
      <c r="C12" s="32" t="s">
        <v>217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4"/>
        <v>2.0549320600638188E-2</v>
      </c>
      <c r="U12" s="23"/>
    </row>
    <row r="13" spans="1:21" ht="15.75" customHeight="1">
      <c r="A13" s="25"/>
      <c r="B13" s="305" t="s">
        <v>37</v>
      </c>
      <c r="C13" s="27" t="s">
        <v>58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4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116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518</v>
      </c>
    </row>
    <row r="15" spans="1:21" ht="15.75" customHeight="1">
      <c r="A15" s="150"/>
      <c r="B15" s="488" t="s">
        <v>95</v>
      </c>
      <c r="C15" s="489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4"/>
        <v>-6.4762843762104283E-2</v>
      </c>
      <c r="U15" s="170">
        <f>SUM(U6:U14)</f>
        <v>143685</v>
      </c>
    </row>
    <row r="16" spans="1:21" ht="15.75" customHeight="1">
      <c r="A16" s="39"/>
      <c r="B16" s="490" t="s">
        <v>81</v>
      </c>
      <c r="C16" s="491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4"/>
        <v>-5.633979722138871E-2</v>
      </c>
      <c r="U16" s="194">
        <f>U15+U47</f>
        <v>143685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483" t="s">
        <v>39</v>
      </c>
      <c r="B19" s="484"/>
      <c r="C19" s="48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223</v>
      </c>
      <c r="T19" s="13" t="s">
        <v>29</v>
      </c>
      <c r="U19" s="13" t="s">
        <v>216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486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</row>
    <row r="22" spans="1:21" ht="15.75" hidden="1" customHeight="1">
      <c r="A22" s="25"/>
      <c r="B22" s="48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21" ht="15.75" hidden="1" customHeight="1">
      <c r="A23" s="25"/>
      <c r="B23" s="48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21" ht="15.75" customHeight="1">
      <c r="A24" s="25"/>
      <c r="B24" s="487"/>
      <c r="C24" s="27" t="s">
        <v>224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</row>
    <row r="25" spans="1:21" ht="15.75" customHeight="1">
      <c r="A25" s="25"/>
      <c r="B25" s="305"/>
      <c r="C25" s="27" t="s">
        <v>111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</row>
    <row r="26" spans="1:21" ht="15.75" customHeight="1">
      <c r="A26" s="25"/>
      <c r="B26" s="306"/>
      <c r="C26" s="32" t="s">
        <v>218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</row>
    <row r="27" spans="1:21" ht="15.75" customHeight="1">
      <c r="A27" s="25"/>
      <c r="B27" s="306"/>
      <c r="C27" s="32" t="s">
        <v>217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</row>
    <row r="28" spans="1:21" ht="15.75" customHeight="1">
      <c r="A28" s="25"/>
      <c r="B28" s="305" t="s">
        <v>37</v>
      </c>
      <c r="C28" s="27" t="s">
        <v>57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</row>
    <row r="29" spans="1:21" ht="15.75" customHeight="1">
      <c r="A29" s="25"/>
      <c r="B29" s="306" t="s">
        <v>38</v>
      </c>
      <c r="C29" s="36" t="s">
        <v>116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</row>
    <row r="30" spans="1:21" ht="15.75" customHeight="1">
      <c r="A30" s="39"/>
      <c r="B30" s="475" t="s">
        <v>82</v>
      </c>
      <c r="C30" s="476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 t="shared" ref="S30" si="12">SUM(S21:S29)</f>
        <v>109140</v>
      </c>
      <c r="T30" s="183">
        <f t="shared" si="10"/>
        <v>-1.2378596298332378E-2</v>
      </c>
      <c r="U30" s="44">
        <f t="shared" ref="U30" si="13">SUM(U21:U29)</f>
        <v>106677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483" t="s">
        <v>45</v>
      </c>
      <c r="B32" s="484"/>
      <c r="C32" s="48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223</v>
      </c>
      <c r="T32" s="13" t="s">
        <v>29</v>
      </c>
      <c r="U32" s="13" t="s">
        <v>216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486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4">SUM(E34:P34)</f>
        <v>3536</v>
      </c>
      <c r="R34" s="23"/>
      <c r="S34" s="21">
        <v>4884</v>
      </c>
      <c r="T34" s="180">
        <f t="shared" ref="T34:T48" si="15">IFERROR(Q34/S34-1,"")</f>
        <v>-0.27600327600327601</v>
      </c>
      <c r="U34" s="22">
        <v>4819</v>
      </c>
    </row>
    <row r="35" spans="1:21" ht="15.75" hidden="1" customHeight="1">
      <c r="A35" s="25"/>
      <c r="B35" s="48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>
        <v>0</v>
      </c>
      <c r="T35" s="181" t="str">
        <f t="shared" si="15"/>
        <v/>
      </c>
      <c r="U35" s="29">
        <v>0</v>
      </c>
    </row>
    <row r="36" spans="1:21" ht="15.75" hidden="1" customHeight="1">
      <c r="A36" s="25"/>
      <c r="B36" s="48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>
        <v>0</v>
      </c>
      <c r="T36" s="208" t="str">
        <f t="shared" si="15"/>
        <v/>
      </c>
      <c r="U36" s="29">
        <v>0</v>
      </c>
    </row>
    <row r="37" spans="1:21" ht="15.75" customHeight="1">
      <c r="A37" s="25"/>
      <c r="B37" s="487"/>
      <c r="C37" s="27" t="s">
        <v>86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4"/>
        <v>6068</v>
      </c>
      <c r="R37" s="23"/>
      <c r="S37" s="28">
        <v>4430</v>
      </c>
      <c r="T37" s="181">
        <f t="shared" si="15"/>
        <v>0.3697516930022573</v>
      </c>
      <c r="U37" s="29">
        <v>5789</v>
      </c>
    </row>
    <row r="38" spans="1:21" ht="15.75" customHeight="1">
      <c r="A38" s="25"/>
      <c r="B38" s="305"/>
      <c r="C38" s="27" t="s">
        <v>111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4"/>
        <v>9431</v>
      </c>
      <c r="R38" s="23"/>
      <c r="S38" s="28">
        <v>14857</v>
      </c>
      <c r="T38" s="208">
        <f t="shared" si="15"/>
        <v>-0.36521505014471289</v>
      </c>
      <c r="U38" s="29">
        <v>16172</v>
      </c>
    </row>
    <row r="39" spans="1:21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4"/>
        <v>1265</v>
      </c>
      <c r="R39" s="23"/>
      <c r="S39" s="33">
        <v>4244</v>
      </c>
      <c r="T39" s="182">
        <f t="shared" si="15"/>
        <v>-0.70193213949104616</v>
      </c>
      <c r="U39" s="34">
        <v>7276</v>
      </c>
    </row>
    <row r="40" spans="1:21" ht="15.75" customHeight="1">
      <c r="A40" s="25"/>
      <c r="B40" s="306"/>
      <c r="C40" s="32" t="s">
        <v>217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4"/>
        <v>4414</v>
      </c>
      <c r="R40" s="23"/>
      <c r="S40" s="33">
        <v>3102</v>
      </c>
      <c r="T40" s="182">
        <f t="shared" si="15"/>
        <v>0.42295293359123143</v>
      </c>
      <c r="U40" s="34"/>
    </row>
    <row r="41" spans="1:21" ht="15.75" customHeight="1">
      <c r="A41" s="25"/>
      <c r="B41" s="305" t="s">
        <v>37</v>
      </c>
      <c r="C41" s="27" t="s">
        <v>57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4"/>
        <v>296</v>
      </c>
      <c r="R41" s="23"/>
      <c r="S41" s="28">
        <v>1338</v>
      </c>
      <c r="T41" s="181">
        <f t="shared" si="15"/>
        <v>-0.77877428998505227</v>
      </c>
      <c r="U41" s="29">
        <v>2951</v>
      </c>
    </row>
    <row r="42" spans="1:21" ht="15.75" customHeight="1">
      <c r="A42" s="25"/>
      <c r="B42" s="306" t="s">
        <v>38</v>
      </c>
      <c r="C42" s="36" t="s">
        <v>115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4"/>
        <v>0</v>
      </c>
      <c r="R42" s="23"/>
      <c r="S42" s="33">
        <v>0</v>
      </c>
      <c r="T42" s="300" t="str">
        <f t="shared" si="15"/>
        <v/>
      </c>
      <c r="U42" s="34">
        <v>1</v>
      </c>
    </row>
    <row r="43" spans="1:21" ht="15.75" customHeight="1">
      <c r="A43" s="39"/>
      <c r="B43" s="475" t="s">
        <v>98</v>
      </c>
      <c r="C43" s="476"/>
      <c r="D43" s="42"/>
      <c r="E43" s="43">
        <f>SUM(E34:E42)</f>
        <v>2201</v>
      </c>
      <c r="F43" s="43">
        <f t="shared" ref="F43:P43" si="16">SUM(F34:F42)</f>
        <v>1902</v>
      </c>
      <c r="G43" s="43">
        <f t="shared" si="16"/>
        <v>2174</v>
      </c>
      <c r="H43" s="43">
        <f t="shared" si="16"/>
        <v>2006</v>
      </c>
      <c r="I43" s="43">
        <f t="shared" si="16"/>
        <v>2016</v>
      </c>
      <c r="J43" s="43">
        <f t="shared" si="16"/>
        <v>1940</v>
      </c>
      <c r="K43" s="43">
        <f t="shared" si="16"/>
        <v>1791</v>
      </c>
      <c r="L43" s="43">
        <f t="shared" si="16"/>
        <v>1977</v>
      </c>
      <c r="M43" s="43">
        <f t="shared" si="16"/>
        <v>3050</v>
      </c>
      <c r="N43" s="43">
        <f t="shared" si="16"/>
        <v>2090</v>
      </c>
      <c r="O43" s="43">
        <f t="shared" si="16"/>
        <v>1514</v>
      </c>
      <c r="P43" s="43">
        <f t="shared" si="16"/>
        <v>2349</v>
      </c>
      <c r="Q43" s="44">
        <f>SUM(E43:P43)</f>
        <v>25010</v>
      </c>
      <c r="R43" s="45"/>
      <c r="S43" s="43">
        <f t="shared" ref="S43" si="17">SUM(S34:S42)</f>
        <v>32855</v>
      </c>
      <c r="T43" s="183">
        <f t="shared" si="15"/>
        <v>-0.23877644194186576</v>
      </c>
      <c r="U43" s="44">
        <f t="shared" ref="U43" si="18">SUM(U34:U42)</f>
        <v>37008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</row>
    <row r="45" spans="1:21" ht="15.75" customHeight="1">
      <c r="A45" s="199" t="s">
        <v>46</v>
      </c>
      <c r="B45" s="492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5"/>
        <v>0.85388127853881279</v>
      </c>
      <c r="U45" s="65"/>
    </row>
    <row r="46" spans="1:21" ht="15.75" hidden="1" customHeight="1">
      <c r="A46" s="204"/>
      <c r="B46" s="49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5"/>
        <v/>
      </c>
      <c r="U46" s="23"/>
    </row>
    <row r="47" spans="1:21" ht="15.75" customHeight="1">
      <c r="A47" s="150"/>
      <c r="B47" s="488" t="s">
        <v>96</v>
      </c>
      <c r="C47" s="489"/>
      <c r="D47" s="42"/>
      <c r="E47" s="43">
        <f t="shared" ref="E47:Q47" si="19">E46+E45</f>
        <v>432</v>
      </c>
      <c r="F47" s="43">
        <f t="shared" si="19"/>
        <v>360</v>
      </c>
      <c r="G47" s="43">
        <f t="shared" si="19"/>
        <v>432</v>
      </c>
      <c r="H47" s="43">
        <f t="shared" si="19"/>
        <v>432</v>
      </c>
      <c r="I47" s="43">
        <f t="shared" si="19"/>
        <v>216</v>
      </c>
      <c r="J47" s="43">
        <f t="shared" si="19"/>
        <v>216</v>
      </c>
      <c r="K47" s="43">
        <f t="shared" si="19"/>
        <v>288</v>
      </c>
      <c r="L47" s="43">
        <f t="shared" si="19"/>
        <v>0</v>
      </c>
      <c r="M47" s="43">
        <f t="shared" si="19"/>
        <v>0</v>
      </c>
      <c r="N47" s="43">
        <f t="shared" si="19"/>
        <v>60</v>
      </c>
      <c r="O47" s="43">
        <f t="shared" si="19"/>
        <v>0</v>
      </c>
      <c r="P47" s="43">
        <f t="shared" si="19"/>
        <v>0</v>
      </c>
      <c r="Q47" s="44">
        <f t="shared" si="19"/>
        <v>2436</v>
      </c>
      <c r="R47" s="45"/>
      <c r="S47" s="43">
        <f>S46+S45</f>
        <v>1314</v>
      </c>
      <c r="T47" s="183">
        <f t="shared" si="15"/>
        <v>0.85388127853881279</v>
      </c>
      <c r="U47" s="44">
        <f>U46+U45</f>
        <v>0</v>
      </c>
    </row>
    <row r="48" spans="1:21" ht="15.75" customHeight="1">
      <c r="A48" s="494" t="s">
        <v>97</v>
      </c>
      <c r="B48" s="495"/>
      <c r="C48" s="496"/>
      <c r="D48" s="42"/>
      <c r="E48" s="69">
        <f t="shared" ref="E48:Q48" si="20">E47+E43</f>
        <v>2633</v>
      </c>
      <c r="F48" s="69">
        <f t="shared" si="20"/>
        <v>2262</v>
      </c>
      <c r="G48" s="69">
        <f t="shared" si="20"/>
        <v>2606</v>
      </c>
      <c r="H48" s="69">
        <f t="shared" si="20"/>
        <v>2438</v>
      </c>
      <c r="I48" s="69">
        <f t="shared" si="20"/>
        <v>2232</v>
      </c>
      <c r="J48" s="69">
        <f t="shared" si="20"/>
        <v>2156</v>
      </c>
      <c r="K48" s="69">
        <f t="shared" si="20"/>
        <v>2079</v>
      </c>
      <c r="L48" s="69">
        <f t="shared" si="20"/>
        <v>1977</v>
      </c>
      <c r="M48" s="69">
        <f t="shared" si="20"/>
        <v>3050</v>
      </c>
      <c r="N48" s="69">
        <f t="shared" si="20"/>
        <v>2150</v>
      </c>
      <c r="O48" s="69">
        <f t="shared" si="20"/>
        <v>1514</v>
      </c>
      <c r="P48" s="69">
        <f t="shared" si="20"/>
        <v>2349</v>
      </c>
      <c r="Q48" s="70">
        <f t="shared" si="20"/>
        <v>27446</v>
      </c>
      <c r="R48" s="45"/>
      <c r="S48" s="69">
        <f>S47+S43</f>
        <v>34169</v>
      </c>
      <c r="T48" s="185">
        <f t="shared" si="15"/>
        <v>-0.19675729462378178</v>
      </c>
      <c r="U48" s="70">
        <f>U47+U43</f>
        <v>37008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497" t="s">
        <v>222</v>
      </c>
      <c r="B50" s="498"/>
      <c r="C50" s="289" t="s">
        <v>208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</row>
    <row r="51" spans="1:22">
      <c r="A51" s="285"/>
      <c r="B51" s="299"/>
      <c r="C51" s="290" t="s">
        <v>207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</row>
    <row r="52" spans="1:22">
      <c r="A52" s="286"/>
      <c r="B52" s="287"/>
      <c r="C52" s="288" t="s">
        <v>209</v>
      </c>
      <c r="E52" s="295">
        <f t="shared" ref="E52:F52" si="21">SUM(E50:E51)</f>
        <v>1385</v>
      </c>
      <c r="F52" s="295">
        <f t="shared" si="21"/>
        <v>1800</v>
      </c>
      <c r="G52" s="295">
        <f>SUM(G50:G51)</f>
        <v>2181</v>
      </c>
      <c r="H52" s="295">
        <f t="shared" ref="H52:Q52" si="22">SUM(H50:H51)</f>
        <v>1620</v>
      </c>
      <c r="I52" s="295">
        <f t="shared" si="22"/>
        <v>1652</v>
      </c>
      <c r="J52" s="295">
        <f t="shared" si="22"/>
        <v>1413</v>
      </c>
      <c r="K52" s="295">
        <f t="shared" si="22"/>
        <v>1573</v>
      </c>
      <c r="L52" s="295">
        <f t="shared" si="22"/>
        <v>1459</v>
      </c>
      <c r="M52" s="295">
        <f t="shared" si="22"/>
        <v>1198</v>
      </c>
      <c r="N52" s="295">
        <f t="shared" si="22"/>
        <v>1327</v>
      </c>
      <c r="O52" s="295">
        <f t="shared" si="22"/>
        <v>1427</v>
      </c>
      <c r="P52" s="295">
        <f t="shared" si="22"/>
        <v>1611</v>
      </c>
      <c r="Q52" s="297">
        <f t="shared" si="22"/>
        <v>18646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>
      <c r="A54" s="497" t="s">
        <v>206</v>
      </c>
      <c r="B54" s="498"/>
      <c r="C54" s="289" t="s">
        <v>208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</row>
    <row r="55" spans="1:22">
      <c r="A55" s="285"/>
      <c r="B55" s="299" t="s">
        <v>210</v>
      </c>
      <c r="C55" s="290" t="s">
        <v>207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</row>
    <row r="56" spans="1:22">
      <c r="A56" s="286"/>
      <c r="B56" s="287"/>
      <c r="C56" s="288" t="s">
        <v>209</v>
      </c>
      <c r="E56" s="295">
        <f t="shared" ref="E56:F56" si="23">SUM(E54:E55)</f>
        <v>1329</v>
      </c>
      <c r="F56" s="295">
        <f t="shared" si="23"/>
        <v>1206</v>
      </c>
      <c r="G56" s="295">
        <f>SUM(G54:G55)</f>
        <v>1318</v>
      </c>
      <c r="H56" s="295">
        <f t="shared" ref="H56:Q56" si="24">SUM(H54:H55)</f>
        <v>1471</v>
      </c>
      <c r="I56" s="295">
        <f t="shared" si="24"/>
        <v>1162</v>
      </c>
      <c r="J56" s="295">
        <f t="shared" si="24"/>
        <v>567</v>
      </c>
      <c r="K56" s="295">
        <f t="shared" si="24"/>
        <v>472</v>
      </c>
      <c r="L56" s="295">
        <f t="shared" si="24"/>
        <v>215</v>
      </c>
      <c r="M56" s="295">
        <f t="shared" si="24"/>
        <v>205</v>
      </c>
      <c r="N56" s="295">
        <f t="shared" si="24"/>
        <v>122</v>
      </c>
      <c r="O56" s="295">
        <f t="shared" si="24"/>
        <v>298</v>
      </c>
      <c r="P56" s="295">
        <f t="shared" si="24"/>
        <v>330</v>
      </c>
      <c r="Q56" s="297">
        <f t="shared" si="24"/>
        <v>8695</v>
      </c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4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77" t="s">
        <v>215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102</v>
      </c>
      <c r="T3" s="481"/>
      <c r="U3" s="482"/>
    </row>
    <row r="4" spans="1:21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216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86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48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487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487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 t="shared" ref="T9:T11" si="7"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112</v>
      </c>
      <c r="D10" s="10"/>
      <c r="E10" s="28">
        <f t="shared" ref="E10:P10" si="8">E25+E38</f>
        <v>4059</v>
      </c>
      <c r="F10" s="28">
        <f t="shared" si="8"/>
        <v>3783</v>
      </c>
      <c r="G10" s="28">
        <f t="shared" si="8"/>
        <v>4904</v>
      </c>
      <c r="H10" s="28">
        <f t="shared" si="8"/>
        <v>4414</v>
      </c>
      <c r="I10" s="28">
        <f t="shared" si="8"/>
        <v>4945</v>
      </c>
      <c r="J10" s="28">
        <f t="shared" si="8"/>
        <v>4909</v>
      </c>
      <c r="K10" s="28">
        <f t="shared" si="8"/>
        <v>5494</v>
      </c>
      <c r="L10" s="28">
        <f t="shared" si="8"/>
        <v>4948</v>
      </c>
      <c r="M10" s="28">
        <f t="shared" si="8"/>
        <v>4509</v>
      </c>
      <c r="N10" s="28">
        <f t="shared" si="8"/>
        <v>5352</v>
      </c>
      <c r="O10" s="28">
        <f t="shared" si="8"/>
        <v>5578</v>
      </c>
      <c r="P10" s="28">
        <f t="shared" si="8"/>
        <v>5859</v>
      </c>
      <c r="Q10" s="29">
        <f>SUM(E10:P10)</f>
        <v>58754</v>
      </c>
      <c r="R10" s="23"/>
      <c r="S10" s="29">
        <f t="shared" si="2"/>
        <v>71452</v>
      </c>
      <c r="T10" s="208">
        <f t="shared" si="7"/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9">E26+E39</f>
        <v>530</v>
      </c>
      <c r="F11" s="33">
        <f t="shared" si="9"/>
        <v>91</v>
      </c>
      <c r="G11" s="33">
        <f t="shared" si="9"/>
        <v>147</v>
      </c>
      <c r="H11" s="33">
        <f t="shared" si="9"/>
        <v>219</v>
      </c>
      <c r="I11" s="33">
        <f t="shared" si="9"/>
        <v>520</v>
      </c>
      <c r="J11" s="33">
        <f t="shared" si="9"/>
        <v>674</v>
      </c>
      <c r="K11" s="33">
        <f t="shared" si="9"/>
        <v>294</v>
      </c>
      <c r="L11" s="33">
        <f t="shared" si="9"/>
        <v>433</v>
      </c>
      <c r="M11" s="33">
        <f t="shared" si="9"/>
        <v>383</v>
      </c>
      <c r="N11" s="33">
        <f t="shared" si="9"/>
        <v>590</v>
      </c>
      <c r="O11" s="33">
        <f t="shared" si="9"/>
        <v>262</v>
      </c>
      <c r="P11" s="33">
        <f t="shared" si="9"/>
        <v>405</v>
      </c>
      <c r="Q11" s="34">
        <f t="shared" si="1"/>
        <v>4548</v>
      </c>
      <c r="R11" s="23"/>
      <c r="S11" s="23">
        <f t="shared" si="2"/>
        <v>30188</v>
      </c>
      <c r="T11" s="189">
        <f t="shared" si="7"/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217</v>
      </c>
      <c r="D12" s="10"/>
      <c r="E12" s="33">
        <f>E27+E40</f>
        <v>2590</v>
      </c>
      <c r="F12" s="33">
        <f t="shared" ref="F12:P12" si="10">F27+F40</f>
        <v>2627</v>
      </c>
      <c r="G12" s="33">
        <f t="shared" si="10"/>
        <v>3232</v>
      </c>
      <c r="H12" s="33">
        <f t="shared" si="10"/>
        <v>3161</v>
      </c>
      <c r="I12" s="33">
        <f t="shared" si="10"/>
        <v>4094</v>
      </c>
      <c r="J12" s="33">
        <f t="shared" si="10"/>
        <v>4229</v>
      </c>
      <c r="K12" s="33">
        <f t="shared" si="10"/>
        <v>4403</v>
      </c>
      <c r="L12" s="33">
        <f t="shared" si="10"/>
        <v>3680</v>
      </c>
      <c r="M12" s="33">
        <f t="shared" si="10"/>
        <v>3089</v>
      </c>
      <c r="N12" s="33">
        <f t="shared" si="10"/>
        <v>4462</v>
      </c>
      <c r="O12" s="33">
        <f t="shared" si="10"/>
        <v>4541</v>
      </c>
      <c r="P12" s="33">
        <f t="shared" si="10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58</v>
      </c>
      <c r="D13" s="10"/>
      <c r="E13" s="28">
        <f>E28+E41</f>
        <v>392</v>
      </c>
      <c r="F13" s="28">
        <f t="shared" ref="F13:P13" si="11">F28+F41</f>
        <v>529</v>
      </c>
      <c r="G13" s="28">
        <f t="shared" si="11"/>
        <v>478</v>
      </c>
      <c r="H13" s="28">
        <f t="shared" si="11"/>
        <v>433</v>
      </c>
      <c r="I13" s="28">
        <f t="shared" si="11"/>
        <v>426</v>
      </c>
      <c r="J13" s="28">
        <f t="shared" si="11"/>
        <v>427</v>
      </c>
      <c r="K13" s="28">
        <f t="shared" si="11"/>
        <v>293</v>
      </c>
      <c r="L13" s="28">
        <f t="shared" si="11"/>
        <v>281</v>
      </c>
      <c r="M13" s="28">
        <f t="shared" si="11"/>
        <v>204</v>
      </c>
      <c r="N13" s="28">
        <f t="shared" si="11"/>
        <v>247</v>
      </c>
      <c r="O13" s="28">
        <f t="shared" si="11"/>
        <v>209</v>
      </c>
      <c r="P13" s="28">
        <f t="shared" si="11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116</v>
      </c>
      <c r="D14" s="10"/>
      <c r="E14" s="33">
        <f>E29+E42</f>
        <v>0</v>
      </c>
      <c r="F14" s="33">
        <f t="shared" ref="F14:P14" si="12">F29+F42</f>
        <v>0</v>
      </c>
      <c r="G14" s="33">
        <f t="shared" si="12"/>
        <v>0</v>
      </c>
      <c r="H14" s="33">
        <f t="shared" si="12"/>
        <v>0</v>
      </c>
      <c r="I14" s="33">
        <f t="shared" si="12"/>
        <v>0</v>
      </c>
      <c r="J14" s="33">
        <f t="shared" si="12"/>
        <v>0</v>
      </c>
      <c r="K14" s="33">
        <f t="shared" si="12"/>
        <v>0</v>
      </c>
      <c r="L14" s="33">
        <f t="shared" si="12"/>
        <v>0</v>
      </c>
      <c r="M14" s="33">
        <f t="shared" si="12"/>
        <v>0</v>
      </c>
      <c r="N14" s="33">
        <f t="shared" si="12"/>
        <v>0</v>
      </c>
      <c r="O14" s="33">
        <f t="shared" si="12"/>
        <v>0</v>
      </c>
      <c r="P14" s="33">
        <f t="shared" si="12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488" t="s">
        <v>95</v>
      </c>
      <c r="C15" s="489"/>
      <c r="D15" s="10"/>
      <c r="E15" s="151">
        <f>E30+E43</f>
        <v>10205</v>
      </c>
      <c r="F15" s="151">
        <f t="shared" ref="F15:P15" si="13">F30+F43</f>
        <v>9090</v>
      </c>
      <c r="G15" s="151">
        <f t="shared" si="13"/>
        <v>11369</v>
      </c>
      <c r="H15" s="151">
        <f t="shared" si="13"/>
        <v>10930</v>
      </c>
      <c r="I15" s="151">
        <f t="shared" si="13"/>
        <v>12920</v>
      </c>
      <c r="J15" s="151">
        <f t="shared" si="13"/>
        <v>12434</v>
      </c>
      <c r="K15" s="151">
        <f t="shared" si="13"/>
        <v>12628</v>
      </c>
      <c r="L15" s="151">
        <f t="shared" si="13"/>
        <v>11349</v>
      </c>
      <c r="M15" s="151">
        <f t="shared" si="13"/>
        <v>10511</v>
      </c>
      <c r="N15" s="151">
        <f t="shared" si="13"/>
        <v>13352</v>
      </c>
      <c r="O15" s="151">
        <f t="shared" si="13"/>
        <v>13030</v>
      </c>
      <c r="P15" s="151">
        <f t="shared" si="13"/>
        <v>14177</v>
      </c>
      <c r="Q15" s="152">
        <f t="shared" si="1"/>
        <v>141995</v>
      </c>
      <c r="R15" s="23"/>
      <c r="S15" s="170">
        <f>SUM(S6:S14)</f>
        <v>143685</v>
      </c>
      <c r="T15" s="190">
        <f t="shared" ref="T15:T16" si="14">P15/S15-1</f>
        <v>-0.90133277655983579</v>
      </c>
      <c r="U15" s="170">
        <f>SUM(U6:U14)</f>
        <v>16705</v>
      </c>
    </row>
    <row r="16" spans="1:21" ht="15.75" customHeight="1">
      <c r="A16" s="39"/>
      <c r="B16" s="490" t="s">
        <v>81</v>
      </c>
      <c r="C16" s="491"/>
      <c r="D16" s="153"/>
      <c r="E16" s="193">
        <f t="shared" ref="E16:P16" si="15">E15+E47</f>
        <v>10205</v>
      </c>
      <c r="F16" s="193">
        <f t="shared" si="15"/>
        <v>9090</v>
      </c>
      <c r="G16" s="193">
        <f t="shared" si="15"/>
        <v>11369</v>
      </c>
      <c r="H16" s="193">
        <f t="shared" si="15"/>
        <v>10930</v>
      </c>
      <c r="I16" s="193">
        <f t="shared" si="15"/>
        <v>12938</v>
      </c>
      <c r="J16" s="193">
        <f t="shared" si="15"/>
        <v>12578</v>
      </c>
      <c r="K16" s="193">
        <f t="shared" si="15"/>
        <v>12916</v>
      </c>
      <c r="L16" s="193">
        <f t="shared" si="15"/>
        <v>11421</v>
      </c>
      <c r="M16" s="193">
        <f t="shared" si="15"/>
        <v>10799</v>
      </c>
      <c r="N16" s="193">
        <f t="shared" si="15"/>
        <v>13424</v>
      </c>
      <c r="O16" s="193">
        <f t="shared" si="15"/>
        <v>13174</v>
      </c>
      <c r="P16" s="193">
        <f t="shared" si="15"/>
        <v>14465</v>
      </c>
      <c r="Q16" s="194">
        <f>SUM(E16:P16)</f>
        <v>143309</v>
      </c>
      <c r="R16" s="195"/>
      <c r="S16" s="194">
        <f>S15+S47</f>
        <v>143685</v>
      </c>
      <c r="T16" s="196">
        <f t="shared" si="14"/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483" t="s">
        <v>39</v>
      </c>
      <c r="B19" s="484"/>
      <c r="C19" s="48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216</v>
      </c>
      <c r="T19" s="13" t="s">
        <v>29</v>
      </c>
      <c r="U19" s="13" t="s">
        <v>212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486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6">SUM(E21:P21)</f>
        <v>16674</v>
      </c>
      <c r="R21" s="23"/>
      <c r="S21" s="21">
        <v>16381</v>
      </c>
      <c r="T21" s="180">
        <f t="shared" ref="T21:T26" si="17">P21/S21-1</f>
        <v>-0.92289847994627927</v>
      </c>
      <c r="U21" s="22">
        <v>744</v>
      </c>
    </row>
    <row r="22" spans="1:21" ht="15.75" hidden="1" customHeight="1">
      <c r="A22" s="25"/>
      <c r="B22" s="48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6"/>
        <v>0</v>
      </c>
      <c r="R22" s="23"/>
      <c r="S22" s="28">
        <v>0</v>
      </c>
      <c r="T22" s="198" t="e">
        <f t="shared" si="17"/>
        <v>#DIV/0!</v>
      </c>
      <c r="U22" s="29"/>
    </row>
    <row r="23" spans="1:21" ht="15.75" hidden="1" customHeight="1">
      <c r="A23" s="25"/>
      <c r="B23" s="48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8">
        <v>0</v>
      </c>
      <c r="T23" s="198" t="e">
        <f t="shared" si="17"/>
        <v>#DIV/0!</v>
      </c>
      <c r="U23" s="29"/>
    </row>
    <row r="24" spans="1:21" ht="15.75" customHeight="1">
      <c r="A24" s="25"/>
      <c r="B24" s="487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6"/>
        <v>3610</v>
      </c>
      <c r="R24" s="23"/>
      <c r="S24" s="28">
        <v>7841</v>
      </c>
      <c r="T24" s="181">
        <f t="shared" si="17"/>
        <v>-0.95753092717765587</v>
      </c>
      <c r="U24" s="29">
        <v>981</v>
      </c>
    </row>
    <row r="25" spans="1:21" ht="15.75" customHeight="1">
      <c r="A25" s="25"/>
      <c r="B25" s="303"/>
      <c r="C25" s="27" t="s">
        <v>111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6"/>
        <v>43897</v>
      </c>
      <c r="R25" s="23"/>
      <c r="S25" s="28">
        <v>55280</v>
      </c>
      <c r="T25" s="208">
        <f t="shared" si="17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218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6"/>
        <v>304</v>
      </c>
      <c r="R26" s="23"/>
      <c r="S26" s="33">
        <v>22912</v>
      </c>
      <c r="T26" s="182">
        <f t="shared" si="17"/>
        <v>-1</v>
      </c>
      <c r="U26" s="34">
        <v>2709</v>
      </c>
    </row>
    <row r="27" spans="1:21" ht="15.75" customHeight="1">
      <c r="A27" s="25"/>
      <c r="B27" s="304"/>
      <c r="C27" s="32" t="s">
        <v>217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6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57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6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116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6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475" t="s">
        <v>82</v>
      </c>
      <c r="C30" s="476"/>
      <c r="D30" s="42"/>
      <c r="E30" s="43">
        <f t="shared" ref="E30:P30" si="18">SUM(E21:E29)</f>
        <v>7675</v>
      </c>
      <c r="F30" s="43">
        <f t="shared" si="18"/>
        <v>7070</v>
      </c>
      <c r="G30" s="43">
        <f t="shared" si="18"/>
        <v>9243</v>
      </c>
      <c r="H30" s="43">
        <f t="shared" si="18"/>
        <v>8124</v>
      </c>
      <c r="I30" s="43">
        <f t="shared" si="18"/>
        <v>9709</v>
      </c>
      <c r="J30" s="43">
        <f t="shared" si="18"/>
        <v>9684</v>
      </c>
      <c r="K30" s="43">
        <f t="shared" si="18"/>
        <v>9823</v>
      </c>
      <c r="L30" s="43">
        <f t="shared" si="18"/>
        <v>9055</v>
      </c>
      <c r="M30" s="43">
        <f t="shared" si="18"/>
        <v>7689</v>
      </c>
      <c r="N30" s="43">
        <f t="shared" si="18"/>
        <v>10082</v>
      </c>
      <c r="O30" s="43">
        <f t="shared" si="18"/>
        <v>10330</v>
      </c>
      <c r="P30" s="43">
        <f t="shared" si="18"/>
        <v>10656</v>
      </c>
      <c r="Q30" s="44">
        <f>SUM(E30:P30)</f>
        <v>109140</v>
      </c>
      <c r="R30" s="45"/>
      <c r="S30" s="43">
        <f t="shared" ref="S30" si="19">SUM(S21:S29)</f>
        <v>106677</v>
      </c>
      <c r="T30" s="183">
        <f>P30/S30-1</f>
        <v>-0.90010967687505272</v>
      </c>
      <c r="U30" s="44">
        <f t="shared" ref="U30" si="20"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483" t="s">
        <v>45</v>
      </c>
      <c r="B32" s="484"/>
      <c r="C32" s="48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216</v>
      </c>
      <c r="T32" s="13" t="s">
        <v>29</v>
      </c>
      <c r="U32" s="13" t="s">
        <v>212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486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21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48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21"/>
        <v>0</v>
      </c>
      <c r="R35" s="23"/>
      <c r="S35" s="28">
        <v>0</v>
      </c>
      <c r="T35" s="181"/>
      <c r="U35" s="29"/>
    </row>
    <row r="36" spans="1:21" ht="15.75" customHeight="1">
      <c r="A36" s="25"/>
      <c r="B36" s="48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21"/>
        <v>0</v>
      </c>
      <c r="R36" s="23"/>
      <c r="S36" s="28">
        <v>0</v>
      </c>
      <c r="T36" s="208"/>
      <c r="U36" s="29"/>
    </row>
    <row r="37" spans="1:21" ht="15.75" customHeight="1">
      <c r="A37" s="25"/>
      <c r="B37" s="487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21"/>
        <v>4430</v>
      </c>
      <c r="R37" s="23"/>
      <c r="S37" s="28">
        <v>5789</v>
      </c>
      <c r="T37" s="181">
        <f t="shared" ref="T37:T39" si="22"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111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21"/>
        <v>14857</v>
      </c>
      <c r="R38" s="23"/>
      <c r="S38" s="28">
        <v>16172</v>
      </c>
      <c r="T38" s="208">
        <f t="shared" si="22"/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21"/>
        <v>4244</v>
      </c>
      <c r="R39" s="23"/>
      <c r="S39" s="33">
        <v>7276</v>
      </c>
      <c r="T39" s="182">
        <f t="shared" si="22"/>
        <v>-0.94433754810335346</v>
      </c>
      <c r="U39" s="34">
        <v>947</v>
      </c>
    </row>
    <row r="40" spans="1:21" ht="15.75" customHeight="1">
      <c r="A40" s="25"/>
      <c r="B40" s="304"/>
      <c r="C40" s="32" t="s">
        <v>217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21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57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21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115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21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475" t="s">
        <v>98</v>
      </c>
      <c r="C43" s="476"/>
      <c r="D43" s="42"/>
      <c r="E43" s="43">
        <f>SUM(E34:E42)</f>
        <v>2530</v>
      </c>
      <c r="F43" s="43">
        <f t="shared" ref="F43:P43" si="23">SUM(F34:F42)</f>
        <v>2020</v>
      </c>
      <c r="G43" s="43">
        <f t="shared" si="23"/>
        <v>2126</v>
      </c>
      <c r="H43" s="43">
        <f t="shared" si="23"/>
        <v>2806</v>
      </c>
      <c r="I43" s="43">
        <f t="shared" si="23"/>
        <v>3211</v>
      </c>
      <c r="J43" s="43">
        <f t="shared" si="23"/>
        <v>2750</v>
      </c>
      <c r="K43" s="43">
        <f t="shared" si="23"/>
        <v>2805</v>
      </c>
      <c r="L43" s="43">
        <f t="shared" si="23"/>
        <v>2294</v>
      </c>
      <c r="M43" s="43">
        <f t="shared" si="23"/>
        <v>2822</v>
      </c>
      <c r="N43" s="43">
        <f t="shared" si="23"/>
        <v>3270</v>
      </c>
      <c r="O43" s="43">
        <f t="shared" si="23"/>
        <v>2700</v>
      </c>
      <c r="P43" s="43">
        <f t="shared" si="23"/>
        <v>3521</v>
      </c>
      <c r="Q43" s="44">
        <f>SUM(E43:P43)</f>
        <v>32855</v>
      </c>
      <c r="R43" s="45"/>
      <c r="S43" s="43">
        <f t="shared" ref="S43" si="24">SUM(S34:S42)</f>
        <v>37008</v>
      </c>
      <c r="T43" s="183">
        <f>P43/S43-1</f>
        <v>-0.90485840899265024</v>
      </c>
      <c r="U43" s="44">
        <f t="shared" ref="U43" si="25"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492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49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488" t="s">
        <v>96</v>
      </c>
      <c r="C47" s="489"/>
      <c r="D47" s="42"/>
      <c r="E47" s="43">
        <f>E46+E45</f>
        <v>0</v>
      </c>
      <c r="F47" s="43">
        <f t="shared" ref="F47:Q47" si="26">F46+F45</f>
        <v>0</v>
      </c>
      <c r="G47" s="43">
        <f t="shared" si="26"/>
        <v>0</v>
      </c>
      <c r="H47" s="43">
        <f t="shared" si="26"/>
        <v>0</v>
      </c>
      <c r="I47" s="43">
        <f t="shared" si="26"/>
        <v>18</v>
      </c>
      <c r="J47" s="43">
        <f t="shared" si="26"/>
        <v>144</v>
      </c>
      <c r="K47" s="43">
        <f t="shared" si="26"/>
        <v>288</v>
      </c>
      <c r="L47" s="43">
        <f t="shared" si="26"/>
        <v>72</v>
      </c>
      <c r="M47" s="43">
        <f t="shared" si="26"/>
        <v>288</v>
      </c>
      <c r="N47" s="43">
        <f t="shared" si="26"/>
        <v>72</v>
      </c>
      <c r="O47" s="43">
        <f t="shared" si="26"/>
        <v>144</v>
      </c>
      <c r="P47" s="43">
        <f t="shared" si="26"/>
        <v>288</v>
      </c>
      <c r="Q47" s="44">
        <f t="shared" si="26"/>
        <v>1314</v>
      </c>
      <c r="R47" s="45"/>
      <c r="S47" s="43">
        <f t="shared" ref="S47" si="27">S46+S45</f>
        <v>0</v>
      </c>
      <c r="T47" s="183"/>
      <c r="U47" s="44">
        <f t="shared" ref="U47" si="28">U46+U45</f>
        <v>0</v>
      </c>
    </row>
    <row r="48" spans="1:21" ht="15.75" customHeight="1">
      <c r="A48" s="499" t="s">
        <v>97</v>
      </c>
      <c r="B48" s="500"/>
      <c r="C48" s="501"/>
      <c r="D48" s="42"/>
      <c r="E48" s="69">
        <f>E47+E43</f>
        <v>2530</v>
      </c>
      <c r="F48" s="69">
        <f t="shared" ref="F48:Q48" si="29">F47+F43</f>
        <v>2020</v>
      </c>
      <c r="G48" s="69">
        <f t="shared" si="29"/>
        <v>2126</v>
      </c>
      <c r="H48" s="69">
        <f t="shared" si="29"/>
        <v>2806</v>
      </c>
      <c r="I48" s="69">
        <f t="shared" si="29"/>
        <v>3229</v>
      </c>
      <c r="J48" s="69">
        <f t="shared" si="29"/>
        <v>2894</v>
      </c>
      <c r="K48" s="69">
        <f t="shared" si="29"/>
        <v>3093</v>
      </c>
      <c r="L48" s="69">
        <f t="shared" si="29"/>
        <v>2366</v>
      </c>
      <c r="M48" s="69">
        <f t="shared" si="29"/>
        <v>3110</v>
      </c>
      <c r="N48" s="69">
        <f t="shared" si="29"/>
        <v>3342</v>
      </c>
      <c r="O48" s="69">
        <f t="shared" si="29"/>
        <v>2844</v>
      </c>
      <c r="P48" s="69">
        <f t="shared" si="29"/>
        <v>3809</v>
      </c>
      <c r="Q48" s="70">
        <f t="shared" si="29"/>
        <v>34169</v>
      </c>
      <c r="R48" s="45"/>
      <c r="S48" s="69">
        <f t="shared" ref="S48" si="30">S47+S43</f>
        <v>37008</v>
      </c>
      <c r="T48" s="185">
        <f>P48/S48-1</f>
        <v>-0.8970763078253351</v>
      </c>
      <c r="U48" s="70">
        <f t="shared" ref="U48" si="31"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497" t="s">
        <v>206</v>
      </c>
      <c r="B50" s="498"/>
      <c r="C50" s="289" t="s">
        <v>208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210</v>
      </c>
      <c r="C51" s="290" t="s">
        <v>207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209</v>
      </c>
      <c r="E52" s="295">
        <f t="shared" ref="E52:F52" si="32">SUM(E50:E51)</f>
        <v>1135</v>
      </c>
      <c r="F52" s="295">
        <f t="shared" si="32"/>
        <v>1095</v>
      </c>
      <c r="G52" s="295">
        <f>SUM(G50:G51)</f>
        <v>1371</v>
      </c>
      <c r="H52" s="295">
        <f t="shared" ref="H52:Q52" si="33">SUM(H50:H51)</f>
        <v>1448</v>
      </c>
      <c r="I52" s="295">
        <f t="shared" si="33"/>
        <v>1718</v>
      </c>
      <c r="J52" s="295">
        <f t="shared" si="33"/>
        <v>1657</v>
      </c>
      <c r="K52" s="295">
        <f t="shared" si="33"/>
        <v>1640</v>
      </c>
      <c r="L52" s="295">
        <f t="shared" si="33"/>
        <v>1774</v>
      </c>
      <c r="M52" s="295">
        <f t="shared" si="33"/>
        <v>1463</v>
      </c>
      <c r="N52" s="295">
        <f t="shared" si="33"/>
        <v>1651</v>
      </c>
      <c r="O52" s="295">
        <f t="shared" si="33"/>
        <v>1469</v>
      </c>
      <c r="P52" s="295">
        <f t="shared" si="33"/>
        <v>1697</v>
      </c>
      <c r="Q52" s="297">
        <f t="shared" si="33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211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77" t="s">
        <v>214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102</v>
      </c>
      <c r="T3" s="481"/>
      <c r="U3" s="482"/>
    </row>
    <row r="4" spans="1:21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212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86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48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487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487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112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58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116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488" t="s">
        <v>95</v>
      </c>
      <c r="C14" s="489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490" t="s">
        <v>81</v>
      </c>
      <c r="C15" s="491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483" t="s">
        <v>39</v>
      </c>
      <c r="B18" s="484"/>
      <c r="C18" s="48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212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86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48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48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487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111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57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116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475" t="s">
        <v>82</v>
      </c>
      <c r="C28" s="476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 t="shared" ref="S28" si="12">SUM(S20:S27)</f>
        <v>103554</v>
      </c>
      <c r="T28" s="183">
        <f t="shared" si="10"/>
        <v>3.0158178341734843E-2</v>
      </c>
      <c r="U28" s="44">
        <f t="shared" ref="U28" si="13"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83" t="s">
        <v>45</v>
      </c>
      <c r="B30" s="484"/>
      <c r="C30" s="48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212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86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4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487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4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487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4"/>
        <v>0</v>
      </c>
      <c r="R34" s="23"/>
      <c r="S34" s="28">
        <f>'2016'!Q34</f>
        <v>5</v>
      </c>
      <c r="T34" s="208">
        <f t="shared" ref="T34:T40" si="15">Q34/S34-1</f>
        <v>-1</v>
      </c>
      <c r="U34" s="29">
        <f>'2015'!Q34</f>
        <v>388</v>
      </c>
    </row>
    <row r="35" spans="1:21" ht="15.75" customHeight="1">
      <c r="A35" s="25"/>
      <c r="B35" s="487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4"/>
        <v>5789</v>
      </c>
      <c r="R35" s="23"/>
      <c r="S35" s="28">
        <f>'2016'!Q35</f>
        <v>5616</v>
      </c>
      <c r="T35" s="181">
        <f t="shared" si="15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111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4"/>
        <v>16172</v>
      </c>
      <c r="R36" s="23"/>
      <c r="S36" s="28">
        <f>'2016'!Q36</f>
        <v>28886</v>
      </c>
      <c r="T36" s="208">
        <f t="shared" si="15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4"/>
        <v>7276</v>
      </c>
      <c r="R37" s="23"/>
      <c r="S37" s="33">
        <f>'2016'!Q37</f>
        <v>8229</v>
      </c>
      <c r="T37" s="182">
        <f t="shared" si="15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57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4"/>
        <v>2951</v>
      </c>
      <c r="R38" s="23"/>
      <c r="S38" s="28">
        <f>'2016'!Q38</f>
        <v>3460</v>
      </c>
      <c r="T38" s="181">
        <f t="shared" si="15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115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4"/>
        <v>1</v>
      </c>
      <c r="R39" s="23"/>
      <c r="S39" s="33">
        <f>'2016'!Q39</f>
        <v>12</v>
      </c>
      <c r="T39" s="300">
        <f t="shared" si="15"/>
        <v>-0.91666666666666663</v>
      </c>
      <c r="U39" s="34">
        <f>'2015'!Q39</f>
        <v>15</v>
      </c>
    </row>
    <row r="40" spans="1:21" ht="15.75" customHeight="1">
      <c r="A40" s="39"/>
      <c r="B40" s="475" t="s">
        <v>98</v>
      </c>
      <c r="C40" s="476"/>
      <c r="D40" s="42"/>
      <c r="E40" s="43">
        <f>SUM(E32:E39)</f>
        <v>3405</v>
      </c>
      <c r="F40" s="43">
        <f t="shared" ref="F40:P40" si="16">SUM(F32:F39)</f>
        <v>2710</v>
      </c>
      <c r="G40" s="43">
        <f t="shared" si="16"/>
        <v>3763</v>
      </c>
      <c r="H40" s="43">
        <f t="shared" si="16"/>
        <v>2725</v>
      </c>
      <c r="I40" s="43">
        <f t="shared" si="16"/>
        <v>2111</v>
      </c>
      <c r="J40" s="43">
        <f t="shared" si="16"/>
        <v>2162</v>
      </c>
      <c r="K40" s="43">
        <f t="shared" si="16"/>
        <v>2755</v>
      </c>
      <c r="L40" s="43">
        <f t="shared" si="16"/>
        <v>3470</v>
      </c>
      <c r="M40" s="43">
        <f t="shared" si="16"/>
        <v>3703</v>
      </c>
      <c r="N40" s="43">
        <f t="shared" si="16"/>
        <v>3330</v>
      </c>
      <c r="O40" s="43">
        <f t="shared" si="16"/>
        <v>3313</v>
      </c>
      <c r="P40" s="43">
        <f t="shared" si="16"/>
        <v>3561</v>
      </c>
      <c r="Q40" s="44">
        <f>SUM(E40:P40)</f>
        <v>37008</v>
      </c>
      <c r="R40" s="45"/>
      <c r="S40" s="43">
        <f t="shared" ref="S40" si="17">SUM(S32:S39)</f>
        <v>52200</v>
      </c>
      <c r="T40" s="183">
        <f t="shared" si="15"/>
        <v>-0.29103448275862065</v>
      </c>
      <c r="U40" s="44">
        <f t="shared" ref="U40" si="18"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9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493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 t="shared" ref="T43:T45" si="19">Q43/S43-1</f>
        <v>-1</v>
      </c>
      <c r="U43" s="23">
        <f>'2015'!Q43</f>
        <v>150</v>
      </c>
    </row>
    <row r="44" spans="1:21" ht="15.75" customHeight="1">
      <c r="A44" s="150"/>
      <c r="B44" s="488" t="s">
        <v>96</v>
      </c>
      <c r="C44" s="489"/>
      <c r="D44" s="42"/>
      <c r="E44" s="43">
        <f>E43+E42</f>
        <v>0</v>
      </c>
      <c r="F44" s="43">
        <f t="shared" ref="F44:Q44" si="20">F43+F42</f>
        <v>0</v>
      </c>
      <c r="G44" s="43">
        <f t="shared" si="20"/>
        <v>0</v>
      </c>
      <c r="H44" s="43">
        <f t="shared" si="20"/>
        <v>0</v>
      </c>
      <c r="I44" s="43">
        <f t="shared" si="20"/>
        <v>0</v>
      </c>
      <c r="J44" s="43">
        <f t="shared" si="20"/>
        <v>0</v>
      </c>
      <c r="K44" s="43">
        <f t="shared" si="20"/>
        <v>0</v>
      </c>
      <c r="L44" s="43">
        <f t="shared" si="20"/>
        <v>0</v>
      </c>
      <c r="M44" s="43">
        <f t="shared" si="20"/>
        <v>0</v>
      </c>
      <c r="N44" s="43">
        <f t="shared" si="20"/>
        <v>0</v>
      </c>
      <c r="O44" s="43">
        <f t="shared" si="20"/>
        <v>0</v>
      </c>
      <c r="P44" s="43">
        <f t="shared" si="20"/>
        <v>0</v>
      </c>
      <c r="Q44" s="44">
        <f t="shared" si="20"/>
        <v>0</v>
      </c>
      <c r="R44" s="45"/>
      <c r="S44" s="43">
        <f t="shared" ref="S44" si="21">S43+S42</f>
        <v>90</v>
      </c>
      <c r="T44" s="183">
        <f t="shared" si="19"/>
        <v>-1</v>
      </c>
      <c r="U44" s="44">
        <f t="shared" ref="U44" si="22">U43+U42</f>
        <v>223</v>
      </c>
    </row>
    <row r="45" spans="1:21" ht="15.75" customHeight="1">
      <c r="A45" s="499" t="s">
        <v>97</v>
      </c>
      <c r="B45" s="500"/>
      <c r="C45" s="501"/>
      <c r="D45" s="42"/>
      <c r="E45" s="69">
        <f>E44+E40</f>
        <v>3405</v>
      </c>
      <c r="F45" s="69">
        <f t="shared" ref="F45:Q45" si="23">F44+F40</f>
        <v>2710</v>
      </c>
      <c r="G45" s="69">
        <f t="shared" si="23"/>
        <v>3763</v>
      </c>
      <c r="H45" s="69">
        <f t="shared" si="23"/>
        <v>2725</v>
      </c>
      <c r="I45" s="69">
        <f t="shared" si="23"/>
        <v>2111</v>
      </c>
      <c r="J45" s="69">
        <f t="shared" si="23"/>
        <v>2162</v>
      </c>
      <c r="K45" s="69">
        <f t="shared" si="23"/>
        <v>2755</v>
      </c>
      <c r="L45" s="69">
        <f t="shared" si="23"/>
        <v>3470</v>
      </c>
      <c r="M45" s="69">
        <f t="shared" si="23"/>
        <v>3703</v>
      </c>
      <c r="N45" s="69">
        <f t="shared" si="23"/>
        <v>3330</v>
      </c>
      <c r="O45" s="69">
        <f t="shared" si="23"/>
        <v>3313</v>
      </c>
      <c r="P45" s="69">
        <f t="shared" si="23"/>
        <v>3561</v>
      </c>
      <c r="Q45" s="70">
        <f t="shared" si="23"/>
        <v>37008</v>
      </c>
      <c r="R45" s="45"/>
      <c r="S45" s="69">
        <f t="shared" ref="S45" si="24">S44+S40</f>
        <v>52290</v>
      </c>
      <c r="T45" s="185">
        <f t="shared" si="19"/>
        <v>-0.29225473321858864</v>
      </c>
      <c r="U45" s="70">
        <f t="shared" ref="U45" si="25"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497" t="s">
        <v>206</v>
      </c>
      <c r="B47" s="498"/>
      <c r="C47" s="289" t="s">
        <v>208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210</v>
      </c>
      <c r="C48" s="290" t="s">
        <v>207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209</v>
      </c>
      <c r="E49" s="295">
        <f t="shared" ref="E49:F49" si="26">SUM(E47:E48)</f>
        <v>1608</v>
      </c>
      <c r="F49" s="295">
        <f t="shared" si="26"/>
        <v>1950</v>
      </c>
      <c r="G49" s="295">
        <f>SUM(G47:G48)</f>
        <v>2007</v>
      </c>
      <c r="H49" s="295">
        <f t="shared" ref="H49:Q49" si="27">SUM(H47:H48)</f>
        <v>1810</v>
      </c>
      <c r="I49" s="295">
        <f t="shared" si="27"/>
        <v>1714</v>
      </c>
      <c r="J49" s="295">
        <f t="shared" si="27"/>
        <v>1813</v>
      </c>
      <c r="K49" s="295">
        <f t="shared" si="27"/>
        <v>1701</v>
      </c>
      <c r="L49" s="295">
        <f t="shared" si="27"/>
        <v>1298</v>
      </c>
      <c r="M49" s="295">
        <f t="shared" si="27"/>
        <v>1495</v>
      </c>
      <c r="N49" s="295">
        <f t="shared" si="27"/>
        <v>1491</v>
      </c>
      <c r="O49" s="295">
        <f t="shared" si="27"/>
        <v>1376</v>
      </c>
      <c r="P49" s="295">
        <f t="shared" si="27"/>
        <v>1892</v>
      </c>
      <c r="Q49" s="297">
        <f t="shared" si="2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77" t="s">
        <v>201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102</v>
      </c>
      <c r="T3" s="481"/>
      <c r="U3" s="482"/>
    </row>
    <row r="4" spans="1:21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203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86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48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487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487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112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58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116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488" t="s">
        <v>95</v>
      </c>
      <c r="C14" s="489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490" t="s">
        <v>81</v>
      </c>
      <c r="C15" s="491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483" t="s">
        <v>39</v>
      </c>
      <c r="B18" s="484"/>
      <c r="C18" s="48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203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86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48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48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487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111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57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116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475" t="s">
        <v>82</v>
      </c>
      <c r="C28" s="476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 t="shared" ref="S28" si="11"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83" t="s">
        <v>45</v>
      </c>
      <c r="B30" s="484"/>
      <c r="C30" s="48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203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86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2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48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487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5</v>
      </c>
      <c r="R34" s="23"/>
      <c r="S34" s="28">
        <v>388</v>
      </c>
      <c r="T34" s="208">
        <f t="shared" ref="T34:T40" si="13">Q34/S34-1</f>
        <v>-0.98711340206185572</v>
      </c>
      <c r="U34" s="29">
        <v>2683</v>
      </c>
    </row>
    <row r="35" spans="1:21" ht="15.75" customHeight="1">
      <c r="A35" s="25"/>
      <c r="B35" s="487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2"/>
        <v>5616</v>
      </c>
      <c r="R35" s="23"/>
      <c r="S35" s="28">
        <v>9421</v>
      </c>
      <c r="T35" s="181">
        <f t="shared" si="13"/>
        <v>-0.40388493790468105</v>
      </c>
      <c r="U35" s="29">
        <v>37863</v>
      </c>
    </row>
    <row r="36" spans="1:21" ht="15.75" customHeight="1">
      <c r="A36" s="25"/>
      <c r="B36" s="280"/>
      <c r="C36" s="27" t="s">
        <v>111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2"/>
        <v>28886</v>
      </c>
      <c r="R36" s="23"/>
      <c r="S36" s="28">
        <v>18672</v>
      </c>
      <c r="T36" s="208">
        <f t="shared" si="13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2"/>
        <v>8229</v>
      </c>
      <c r="R37" s="23"/>
      <c r="S37" s="33">
        <v>8399</v>
      </c>
      <c r="T37" s="182">
        <f t="shared" si="13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57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2"/>
        <v>3460</v>
      </c>
      <c r="R38" s="23"/>
      <c r="S38" s="28">
        <v>3622</v>
      </c>
      <c r="T38" s="181">
        <f t="shared" si="13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115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2"/>
        <v>12</v>
      </c>
      <c r="R39" s="23"/>
      <c r="S39" s="33">
        <v>15</v>
      </c>
      <c r="T39" s="300">
        <f t="shared" si="13"/>
        <v>-0.19999999999999996</v>
      </c>
      <c r="U39" s="34">
        <v>38</v>
      </c>
    </row>
    <row r="40" spans="1:21" ht="15.75" customHeight="1">
      <c r="A40" s="39"/>
      <c r="B40" s="475" t="s">
        <v>98</v>
      </c>
      <c r="C40" s="476"/>
      <c r="D40" s="42"/>
      <c r="E40" s="43">
        <f>SUM(E32:E39)</f>
        <v>3511</v>
      </c>
      <c r="F40" s="43">
        <f t="shared" ref="F40:P40" si="14">SUM(F32:F39)</f>
        <v>3592</v>
      </c>
      <c r="G40" s="43">
        <f t="shared" si="14"/>
        <v>3941</v>
      </c>
      <c r="H40" s="43">
        <f t="shared" si="14"/>
        <v>4329</v>
      </c>
      <c r="I40" s="43">
        <f t="shared" si="14"/>
        <v>4091</v>
      </c>
      <c r="J40" s="43">
        <f t="shared" si="14"/>
        <v>4327</v>
      </c>
      <c r="K40" s="43">
        <f t="shared" si="14"/>
        <v>5238</v>
      </c>
      <c r="L40" s="43">
        <f t="shared" si="14"/>
        <v>4502</v>
      </c>
      <c r="M40" s="43">
        <f t="shared" si="14"/>
        <v>4133</v>
      </c>
      <c r="N40" s="43">
        <f t="shared" si="14"/>
        <v>4278</v>
      </c>
      <c r="O40" s="43">
        <f t="shared" si="14"/>
        <v>4253</v>
      </c>
      <c r="P40" s="43">
        <f t="shared" si="14"/>
        <v>6005</v>
      </c>
      <c r="Q40" s="44">
        <f>SUM(E40:P40)</f>
        <v>52200</v>
      </c>
      <c r="R40" s="45"/>
      <c r="S40" s="43">
        <f t="shared" ref="S40" si="15">SUM(S32:S39)</f>
        <v>44877</v>
      </c>
      <c r="T40" s="183">
        <f t="shared" si="13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9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 t="shared" ref="T42:T45" si="16">Q42/S42-1</f>
        <v>-1</v>
      </c>
      <c r="U42" s="173">
        <v>1014</v>
      </c>
    </row>
    <row r="43" spans="1:21" ht="15.75" customHeight="1">
      <c r="A43" s="204"/>
      <c r="B43" s="493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 t="shared" si="16"/>
        <v>-0.4</v>
      </c>
      <c r="U43" s="207">
        <v>150</v>
      </c>
    </row>
    <row r="44" spans="1:21" ht="15.75" customHeight="1">
      <c r="A44" s="150"/>
      <c r="B44" s="488" t="s">
        <v>96</v>
      </c>
      <c r="C44" s="489"/>
      <c r="D44" s="42"/>
      <c r="E44" s="43">
        <f>E43+E42</f>
        <v>0</v>
      </c>
      <c r="F44" s="43">
        <f t="shared" ref="F44:Q44" si="17">F43+F42</f>
        <v>0</v>
      </c>
      <c r="G44" s="43">
        <f t="shared" si="17"/>
        <v>0</v>
      </c>
      <c r="H44" s="43">
        <f t="shared" si="17"/>
        <v>0</v>
      </c>
      <c r="I44" s="43">
        <f t="shared" si="17"/>
        <v>0</v>
      </c>
      <c r="J44" s="43">
        <f t="shared" si="17"/>
        <v>90</v>
      </c>
      <c r="K44" s="43">
        <f t="shared" si="17"/>
        <v>0</v>
      </c>
      <c r="L44" s="43">
        <f t="shared" si="17"/>
        <v>0</v>
      </c>
      <c r="M44" s="43">
        <f t="shared" si="17"/>
        <v>0</v>
      </c>
      <c r="N44" s="43">
        <f t="shared" si="17"/>
        <v>0</v>
      </c>
      <c r="O44" s="43">
        <f t="shared" si="17"/>
        <v>0</v>
      </c>
      <c r="P44" s="43">
        <f t="shared" si="17"/>
        <v>0</v>
      </c>
      <c r="Q44" s="44">
        <f t="shared" si="17"/>
        <v>90</v>
      </c>
      <c r="R44" s="45"/>
      <c r="S44" s="43">
        <f t="shared" ref="S44" si="18">S43+S42</f>
        <v>223</v>
      </c>
      <c r="T44" s="183">
        <f t="shared" si="16"/>
        <v>-0.5964125560538116</v>
      </c>
      <c r="U44" s="44">
        <f>U43+U42</f>
        <v>1164</v>
      </c>
    </row>
    <row r="45" spans="1:21" ht="15.75" customHeight="1">
      <c r="A45" s="499" t="s">
        <v>97</v>
      </c>
      <c r="B45" s="500"/>
      <c r="C45" s="501"/>
      <c r="D45" s="42"/>
      <c r="E45" s="69">
        <f>E44+E40</f>
        <v>3511</v>
      </c>
      <c r="F45" s="69">
        <f t="shared" ref="F45:Q45" si="19">F44+F40</f>
        <v>3592</v>
      </c>
      <c r="G45" s="69">
        <f t="shared" si="19"/>
        <v>3941</v>
      </c>
      <c r="H45" s="69">
        <f t="shared" si="19"/>
        <v>4329</v>
      </c>
      <c r="I45" s="69">
        <f t="shared" si="19"/>
        <v>4091</v>
      </c>
      <c r="J45" s="69">
        <f t="shared" si="19"/>
        <v>4417</v>
      </c>
      <c r="K45" s="69">
        <f t="shared" si="19"/>
        <v>5238</v>
      </c>
      <c r="L45" s="69">
        <f t="shared" si="19"/>
        <v>4502</v>
      </c>
      <c r="M45" s="69">
        <f t="shared" si="19"/>
        <v>4133</v>
      </c>
      <c r="N45" s="69">
        <f t="shared" si="19"/>
        <v>4278</v>
      </c>
      <c r="O45" s="69">
        <f t="shared" si="19"/>
        <v>4253</v>
      </c>
      <c r="P45" s="69">
        <f t="shared" si="19"/>
        <v>6005</v>
      </c>
      <c r="Q45" s="70">
        <f t="shared" si="19"/>
        <v>52290</v>
      </c>
      <c r="R45" s="45"/>
      <c r="S45" s="69">
        <f t="shared" ref="S45" si="20">S44+S40</f>
        <v>45100</v>
      </c>
      <c r="T45" s="185">
        <f t="shared" si="16"/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497" t="s">
        <v>206</v>
      </c>
      <c r="B47" s="498"/>
      <c r="C47" s="289" t="s">
        <v>208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210</v>
      </c>
      <c r="C48" s="290" t="s">
        <v>207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209</v>
      </c>
      <c r="E49" s="295"/>
      <c r="F49" s="298"/>
      <c r="G49" s="296">
        <f>SUM(G47:G48)</f>
        <v>2588</v>
      </c>
      <c r="H49" s="296">
        <f t="shared" ref="H49:Q49" si="21">SUM(H47:H48)</f>
        <v>2994</v>
      </c>
      <c r="I49" s="296">
        <f t="shared" si="21"/>
        <v>3053</v>
      </c>
      <c r="J49" s="296">
        <f t="shared" si="21"/>
        <v>2797</v>
      </c>
      <c r="K49" s="296">
        <f t="shared" si="21"/>
        <v>2511</v>
      </c>
      <c r="L49" s="296">
        <f t="shared" si="21"/>
        <v>2277</v>
      </c>
      <c r="M49" s="297">
        <f t="shared" si="21"/>
        <v>1872</v>
      </c>
      <c r="N49" s="297">
        <f t="shared" si="21"/>
        <v>2538</v>
      </c>
      <c r="O49" s="297">
        <f t="shared" si="21"/>
        <v>2182</v>
      </c>
      <c r="P49" s="297">
        <f t="shared" si="21"/>
        <v>2525</v>
      </c>
      <c r="Q49" s="297">
        <f t="shared" si="21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113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77" t="s">
        <v>114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9"/>
      <c r="S3" s="480" t="s">
        <v>102</v>
      </c>
      <c r="T3" s="481"/>
      <c r="U3" s="482"/>
    </row>
    <row r="4" spans="1:21" ht="16.5">
      <c r="A4" s="483" t="s">
        <v>16</v>
      </c>
      <c r="B4" s="484"/>
      <c r="C4" s="48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203</v>
      </c>
      <c r="T4" s="13" t="s">
        <v>29</v>
      </c>
      <c r="U4" s="13" t="s">
        <v>213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86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487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 t="shared" ref="T7:T9" si="3">Q7/S7-1</f>
        <v>-1</v>
      </c>
      <c r="U7" s="29">
        <f>U21+U33</f>
        <v>15335</v>
      </c>
    </row>
    <row r="8" spans="1:21" ht="15.75" customHeight="1">
      <c r="A8" s="25"/>
      <c r="B8" s="487"/>
      <c r="C8" s="27" t="s">
        <v>35</v>
      </c>
      <c r="D8" s="10"/>
      <c r="E8" s="28">
        <f t="shared" ref="E8:P8" si="4">E22+E34+E43</f>
        <v>152</v>
      </c>
      <c r="F8" s="28">
        <f t="shared" si="4"/>
        <v>150</v>
      </c>
      <c r="G8" s="28">
        <f t="shared" si="4"/>
        <v>50</v>
      </c>
      <c r="H8" s="28">
        <f t="shared" si="4"/>
        <v>0</v>
      </c>
      <c r="I8" s="28">
        <f t="shared" si="4"/>
        <v>86</v>
      </c>
      <c r="J8" s="28">
        <f t="shared" si="4"/>
        <v>47</v>
      </c>
      <c r="K8" s="28">
        <f t="shared" si="4"/>
        <v>7</v>
      </c>
      <c r="L8" s="28">
        <f t="shared" si="4"/>
        <v>6</v>
      </c>
      <c r="M8" s="28">
        <f t="shared" si="4"/>
        <v>30</v>
      </c>
      <c r="N8" s="28">
        <f t="shared" si="4"/>
        <v>0</v>
      </c>
      <c r="O8" s="28">
        <f t="shared" si="4"/>
        <v>5</v>
      </c>
      <c r="P8" s="28">
        <f t="shared" si="4"/>
        <v>5</v>
      </c>
      <c r="Q8" s="29">
        <f t="shared" si="1"/>
        <v>538</v>
      </c>
      <c r="R8" s="23"/>
      <c r="S8" s="29">
        <f>S22+S34</f>
        <v>2683</v>
      </c>
      <c r="T8" s="208">
        <f t="shared" si="3"/>
        <v>-0.79947819604919867</v>
      </c>
      <c r="U8" s="29">
        <f>U22+U34</f>
        <v>1481</v>
      </c>
    </row>
    <row r="9" spans="1:21" ht="15.75" customHeight="1">
      <c r="A9" s="25"/>
      <c r="B9" s="487"/>
      <c r="C9" s="27" t="s">
        <v>55</v>
      </c>
      <c r="D9" s="10"/>
      <c r="E9" s="28">
        <f t="shared" ref="E9:P9" si="5">E23+E35</f>
        <v>3479</v>
      </c>
      <c r="F9" s="28">
        <f t="shared" si="5"/>
        <v>2770</v>
      </c>
      <c r="G9" s="28">
        <f t="shared" si="5"/>
        <v>2816</v>
      </c>
      <c r="H9" s="28">
        <f t="shared" si="5"/>
        <v>2086</v>
      </c>
      <c r="I9" s="28">
        <f t="shared" si="5"/>
        <v>1967</v>
      </c>
      <c r="J9" s="28">
        <f t="shared" si="5"/>
        <v>1786</v>
      </c>
      <c r="K9" s="28">
        <f t="shared" si="5"/>
        <v>1465</v>
      </c>
      <c r="L9" s="28">
        <f t="shared" si="5"/>
        <v>1647</v>
      </c>
      <c r="M9" s="28">
        <f t="shared" si="5"/>
        <v>1604</v>
      </c>
      <c r="N9" s="28">
        <f t="shared" si="5"/>
        <v>1515</v>
      </c>
      <c r="O9" s="28">
        <f t="shared" si="5"/>
        <v>1619</v>
      </c>
      <c r="P9" s="28">
        <f t="shared" si="5"/>
        <v>2344</v>
      </c>
      <c r="Q9" s="29">
        <f t="shared" si="1"/>
        <v>25098</v>
      </c>
      <c r="R9" s="23"/>
      <c r="S9" s="29">
        <f>S23+S35</f>
        <v>59703</v>
      </c>
      <c r="T9" s="188">
        <f t="shared" si="3"/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112</v>
      </c>
      <c r="D10" s="10"/>
      <c r="E10" s="28">
        <f t="shared" ref="E10:P10" si="6">E24+E36</f>
        <v>2326</v>
      </c>
      <c r="F10" s="28">
        <f t="shared" si="6"/>
        <v>2902</v>
      </c>
      <c r="G10" s="28">
        <f t="shared" si="6"/>
        <v>4598</v>
      </c>
      <c r="H10" s="28">
        <f t="shared" si="6"/>
        <v>5747</v>
      </c>
      <c r="I10" s="28">
        <f t="shared" si="6"/>
        <v>5393</v>
      </c>
      <c r="J10" s="28">
        <f t="shared" si="6"/>
        <v>6039</v>
      </c>
      <c r="K10" s="28">
        <f t="shared" si="6"/>
        <v>5998</v>
      </c>
      <c r="L10" s="28">
        <f t="shared" si="6"/>
        <v>5130</v>
      </c>
      <c r="M10" s="28">
        <f t="shared" si="6"/>
        <v>5390</v>
      </c>
      <c r="N10" s="28">
        <f t="shared" si="6"/>
        <v>7000</v>
      </c>
      <c r="O10" s="28">
        <f t="shared" si="6"/>
        <v>6290</v>
      </c>
      <c r="P10" s="28">
        <f t="shared" si="6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7">E25+E37</f>
        <v>2785</v>
      </c>
      <c r="F11" s="33">
        <f t="shared" si="7"/>
        <v>2584</v>
      </c>
      <c r="G11" s="33">
        <f t="shared" si="7"/>
        <v>3573</v>
      </c>
      <c r="H11" s="33">
        <f t="shared" si="7"/>
        <v>2817</v>
      </c>
      <c r="I11" s="33">
        <f t="shared" si="7"/>
        <v>2534</v>
      </c>
      <c r="J11" s="33">
        <f t="shared" si="7"/>
        <v>3012</v>
      </c>
      <c r="K11" s="33">
        <f t="shared" si="7"/>
        <v>2917</v>
      </c>
      <c r="L11" s="33">
        <f t="shared" si="7"/>
        <v>2485</v>
      </c>
      <c r="M11" s="33">
        <f t="shared" si="7"/>
        <v>2632</v>
      </c>
      <c r="N11" s="33">
        <f t="shared" si="7"/>
        <v>2984</v>
      </c>
      <c r="O11" s="33">
        <f t="shared" si="7"/>
        <v>2581</v>
      </c>
      <c r="P11" s="33">
        <f t="shared" si="7"/>
        <v>3400</v>
      </c>
      <c r="Q11" s="34">
        <f t="shared" si="1"/>
        <v>34304</v>
      </c>
      <c r="R11" s="23"/>
      <c r="S11" s="23">
        <f>S25+S37</f>
        <v>37719</v>
      </c>
      <c r="T11" s="189">
        <f t="shared" ref="T11:T15" si="8"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58</v>
      </c>
      <c r="D12" s="10"/>
      <c r="E12" s="28">
        <f t="shared" ref="E12:P12" si="9">E26+E38</f>
        <v>585</v>
      </c>
      <c r="F12" s="28">
        <f t="shared" si="9"/>
        <v>577</v>
      </c>
      <c r="G12" s="28">
        <f t="shared" si="9"/>
        <v>1013</v>
      </c>
      <c r="H12" s="28">
        <f t="shared" si="9"/>
        <v>981</v>
      </c>
      <c r="I12" s="28">
        <f t="shared" si="9"/>
        <v>819</v>
      </c>
      <c r="J12" s="28">
        <f t="shared" si="9"/>
        <v>778</v>
      </c>
      <c r="K12" s="28">
        <f t="shared" si="9"/>
        <v>639</v>
      </c>
      <c r="L12" s="28">
        <f t="shared" si="9"/>
        <v>790</v>
      </c>
      <c r="M12" s="28">
        <f t="shared" si="9"/>
        <v>718</v>
      </c>
      <c r="N12" s="28">
        <f t="shared" si="9"/>
        <v>497</v>
      </c>
      <c r="O12" s="28">
        <f t="shared" si="9"/>
        <v>840</v>
      </c>
      <c r="P12" s="28">
        <f t="shared" si="9"/>
        <v>1068</v>
      </c>
      <c r="Q12" s="29">
        <f t="shared" si="1"/>
        <v>9305</v>
      </c>
      <c r="R12" s="23"/>
      <c r="S12" s="29">
        <f>S26+S38</f>
        <v>14806</v>
      </c>
      <c r="T12" s="188">
        <f t="shared" si="8"/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116</v>
      </c>
      <c r="D13" s="10"/>
      <c r="E13" s="33">
        <f t="shared" ref="E13:P13" si="10">E27+E39</f>
        <v>95</v>
      </c>
      <c r="F13" s="33">
        <f t="shared" si="10"/>
        <v>112</v>
      </c>
      <c r="G13" s="33">
        <f t="shared" si="10"/>
        <v>118</v>
      </c>
      <c r="H13" s="33">
        <f t="shared" si="10"/>
        <v>123</v>
      </c>
      <c r="I13" s="33">
        <f t="shared" si="10"/>
        <v>85</v>
      </c>
      <c r="J13" s="33">
        <f t="shared" si="10"/>
        <v>100</v>
      </c>
      <c r="K13" s="33">
        <f t="shared" si="10"/>
        <v>100</v>
      </c>
      <c r="L13" s="33">
        <f t="shared" si="10"/>
        <v>69</v>
      </c>
      <c r="M13" s="33">
        <f t="shared" si="10"/>
        <v>129</v>
      </c>
      <c r="N13" s="33">
        <f t="shared" si="10"/>
        <v>119</v>
      </c>
      <c r="O13" s="33">
        <f t="shared" si="10"/>
        <v>111</v>
      </c>
      <c r="P13" s="33">
        <f t="shared" si="10"/>
        <v>145</v>
      </c>
      <c r="Q13" s="34">
        <f t="shared" si="1"/>
        <v>1306</v>
      </c>
      <c r="R13" s="23"/>
      <c r="S13" s="23">
        <f>S27+S39</f>
        <v>2735</v>
      </c>
      <c r="T13" s="189">
        <f t="shared" si="8"/>
        <v>-0.52248628884826331</v>
      </c>
      <c r="U13" s="23">
        <f>U27+U39</f>
        <v>3289</v>
      </c>
    </row>
    <row r="14" spans="1:21" ht="15.75" customHeight="1">
      <c r="A14" s="150"/>
      <c r="B14" s="488" t="s">
        <v>95</v>
      </c>
      <c r="C14" s="489"/>
      <c r="D14" s="10"/>
      <c r="E14" s="151">
        <f>E28+E40</f>
        <v>10321</v>
      </c>
      <c r="F14" s="151">
        <f t="shared" ref="F14:P14" si="11">F28+F40</f>
        <v>9574</v>
      </c>
      <c r="G14" s="151">
        <f t="shared" si="11"/>
        <v>12870</v>
      </c>
      <c r="H14" s="151">
        <f t="shared" si="11"/>
        <v>12531</v>
      </c>
      <c r="I14" s="151">
        <f t="shared" si="11"/>
        <v>11910</v>
      </c>
      <c r="J14" s="151">
        <f t="shared" si="11"/>
        <v>12372</v>
      </c>
      <c r="K14" s="151">
        <f>K28+K40</f>
        <v>11813</v>
      </c>
      <c r="L14" s="151">
        <f t="shared" si="11"/>
        <v>10771</v>
      </c>
      <c r="M14" s="151">
        <f t="shared" si="11"/>
        <v>11489</v>
      </c>
      <c r="N14" s="151">
        <f t="shared" si="11"/>
        <v>13359</v>
      </c>
      <c r="O14" s="151">
        <f t="shared" si="11"/>
        <v>12415</v>
      </c>
      <c r="P14" s="151">
        <f t="shared" si="11"/>
        <v>15116</v>
      </c>
      <c r="Q14" s="152">
        <f t="shared" si="1"/>
        <v>144541</v>
      </c>
      <c r="R14" s="23"/>
      <c r="S14" s="170">
        <f>SUM(S6:S13)</f>
        <v>139883</v>
      </c>
      <c r="T14" s="190">
        <f t="shared" si="8"/>
        <v>3.3299257236404811E-2</v>
      </c>
      <c r="U14" s="170">
        <f>SUM(U6:U13)</f>
        <v>142710</v>
      </c>
    </row>
    <row r="15" spans="1:21" ht="15.75" customHeight="1">
      <c r="A15" s="39"/>
      <c r="B15" s="490" t="s">
        <v>81</v>
      </c>
      <c r="C15" s="491"/>
      <c r="D15" s="153"/>
      <c r="E15" s="193">
        <f t="shared" ref="E15:P15" si="12">E14+E44</f>
        <v>10321</v>
      </c>
      <c r="F15" s="193">
        <f t="shared" si="12"/>
        <v>9724</v>
      </c>
      <c r="G15" s="193">
        <f t="shared" si="12"/>
        <v>12870</v>
      </c>
      <c r="H15" s="193">
        <f t="shared" si="12"/>
        <v>12531</v>
      </c>
      <c r="I15" s="193">
        <f t="shared" si="12"/>
        <v>11982</v>
      </c>
      <c r="J15" s="193">
        <f t="shared" si="12"/>
        <v>12372</v>
      </c>
      <c r="K15" s="193">
        <f t="shared" si="12"/>
        <v>11814</v>
      </c>
      <c r="L15" s="193">
        <f t="shared" si="12"/>
        <v>10771</v>
      </c>
      <c r="M15" s="193">
        <f t="shared" si="12"/>
        <v>11489</v>
      </c>
      <c r="N15" s="193">
        <f t="shared" si="12"/>
        <v>13359</v>
      </c>
      <c r="O15" s="193">
        <f t="shared" si="12"/>
        <v>12415</v>
      </c>
      <c r="P15" s="193">
        <f t="shared" si="12"/>
        <v>15116</v>
      </c>
      <c r="Q15" s="194">
        <f>SUM(E15:P15)</f>
        <v>144764</v>
      </c>
      <c r="R15" s="195"/>
      <c r="S15" s="194">
        <f>S14+S44</f>
        <v>141047</v>
      </c>
      <c r="T15" s="196">
        <f t="shared" si="8"/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483" t="s">
        <v>39</v>
      </c>
      <c r="B18" s="484"/>
      <c r="C18" s="48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203</v>
      </c>
      <c r="T18" s="13" t="s">
        <v>29</v>
      </c>
      <c r="U18" s="13" t="s">
        <v>213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86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3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48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48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487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3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111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3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3"/>
        <v>25905</v>
      </c>
      <c r="R25" s="23"/>
      <c r="S25" s="23">
        <v>28292</v>
      </c>
      <c r="T25" s="182">
        <f t="shared" ref="T25:T28" si="14"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57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3"/>
        <v>5683</v>
      </c>
      <c r="R26" s="23"/>
      <c r="S26" s="29">
        <v>9075</v>
      </c>
      <c r="T26" s="181">
        <f t="shared" si="14"/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116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3"/>
        <v>1291</v>
      </c>
      <c r="R27" s="23"/>
      <c r="S27" s="23">
        <v>2697</v>
      </c>
      <c r="T27" s="182">
        <f t="shared" si="14"/>
        <v>-0.52131998516870603</v>
      </c>
      <c r="U27" s="34">
        <v>3215</v>
      </c>
    </row>
    <row r="28" spans="1:21" ht="15.75" customHeight="1">
      <c r="A28" s="39"/>
      <c r="B28" s="475" t="s">
        <v>82</v>
      </c>
      <c r="C28" s="476"/>
      <c r="D28" s="42"/>
      <c r="E28" s="43">
        <f t="shared" ref="E28:P28" si="15">SUM(E20:E27)</f>
        <v>6817</v>
      </c>
      <c r="F28" s="43">
        <f t="shared" si="15"/>
        <v>6571</v>
      </c>
      <c r="G28" s="43">
        <f t="shared" si="15"/>
        <v>7719</v>
      </c>
      <c r="H28" s="43">
        <f t="shared" si="15"/>
        <v>8130</v>
      </c>
      <c r="I28" s="43">
        <f t="shared" si="15"/>
        <v>7753</v>
      </c>
      <c r="J28" s="43">
        <f t="shared" si="15"/>
        <v>8420</v>
      </c>
      <c r="K28" s="43">
        <f t="shared" si="15"/>
        <v>8210</v>
      </c>
      <c r="L28" s="43">
        <f t="shared" si="15"/>
        <v>7517</v>
      </c>
      <c r="M28" s="43">
        <f t="shared" si="15"/>
        <v>8106</v>
      </c>
      <c r="N28" s="43">
        <f t="shared" si="15"/>
        <v>10008</v>
      </c>
      <c r="O28" s="43">
        <f t="shared" si="15"/>
        <v>9062</v>
      </c>
      <c r="P28" s="43">
        <f t="shared" si="15"/>
        <v>11351</v>
      </c>
      <c r="Q28" s="44">
        <f>SUM(E28:P28)</f>
        <v>99664</v>
      </c>
      <c r="R28" s="45"/>
      <c r="S28" s="44">
        <f>SUM(S20:S27)</f>
        <v>69036</v>
      </c>
      <c r="T28" s="183">
        <f t="shared" si="14"/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83" t="s">
        <v>45</v>
      </c>
      <c r="B30" s="484"/>
      <c r="C30" s="48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203</v>
      </c>
      <c r="T30" s="13" t="s">
        <v>29</v>
      </c>
      <c r="U30" s="13" t="s">
        <v>213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86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6">SUM(E32:P32)</f>
        <v>4360</v>
      </c>
      <c r="R32" s="23"/>
      <c r="S32" s="22">
        <v>6225</v>
      </c>
      <c r="T32" s="180">
        <f t="shared" ref="T32:T35" si="17">Q32/S32-1</f>
        <v>-0.29959839357429718</v>
      </c>
      <c r="U32" s="22">
        <v>7291</v>
      </c>
    </row>
    <row r="33" spans="1:21" ht="15.75" customHeight="1">
      <c r="A33" s="25"/>
      <c r="B33" s="48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6"/>
        <v>0</v>
      </c>
      <c r="R33" s="23"/>
      <c r="S33" s="29">
        <v>8880</v>
      </c>
      <c r="T33" s="181">
        <f t="shared" si="17"/>
        <v>-1</v>
      </c>
      <c r="U33" s="29">
        <v>15335</v>
      </c>
    </row>
    <row r="34" spans="1:21" ht="15.75" customHeight="1">
      <c r="A34" s="25"/>
      <c r="B34" s="487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6"/>
        <v>388</v>
      </c>
      <c r="R34" s="23"/>
      <c r="S34" s="29">
        <v>2683</v>
      </c>
      <c r="T34" s="208">
        <f t="shared" si="17"/>
        <v>-0.85538576220648532</v>
      </c>
      <c r="U34" s="29">
        <v>1481</v>
      </c>
    </row>
    <row r="35" spans="1:21" ht="15.75" customHeight="1">
      <c r="A35" s="25"/>
      <c r="B35" s="487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6"/>
        <v>9421</v>
      </c>
      <c r="R35" s="23"/>
      <c r="S35" s="29">
        <v>37863</v>
      </c>
      <c r="T35" s="181">
        <f t="shared" si="17"/>
        <v>-0.75118189261284107</v>
      </c>
      <c r="U35" s="29">
        <v>37437</v>
      </c>
    </row>
    <row r="36" spans="1:21" ht="15.75" customHeight="1">
      <c r="A36" s="25"/>
      <c r="B36" s="219"/>
      <c r="C36" s="27" t="s">
        <v>111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6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6"/>
        <v>8399</v>
      </c>
      <c r="R37" s="23"/>
      <c r="S37" s="23">
        <v>9427</v>
      </c>
      <c r="T37" s="182">
        <f t="shared" ref="T37:T38" si="18"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57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6"/>
        <v>3622</v>
      </c>
      <c r="R38" s="23"/>
      <c r="S38" s="29">
        <v>5731</v>
      </c>
      <c r="T38" s="181">
        <f t="shared" si="18"/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115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6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475" t="s">
        <v>98</v>
      </c>
      <c r="C40" s="476"/>
      <c r="D40" s="42"/>
      <c r="E40" s="43">
        <f>SUM(E32:E39)</f>
        <v>3504</v>
      </c>
      <c r="F40" s="43">
        <f t="shared" ref="F40:P40" si="19">SUM(F32:F39)</f>
        <v>3003</v>
      </c>
      <c r="G40" s="43">
        <f t="shared" si="19"/>
        <v>5151</v>
      </c>
      <c r="H40" s="43">
        <f t="shared" si="19"/>
        <v>4401</v>
      </c>
      <c r="I40" s="43">
        <f t="shared" si="19"/>
        <v>4157</v>
      </c>
      <c r="J40" s="43">
        <f t="shared" si="19"/>
        <v>3952</v>
      </c>
      <c r="K40" s="43">
        <f t="shared" si="19"/>
        <v>3603</v>
      </c>
      <c r="L40" s="43">
        <f t="shared" si="19"/>
        <v>3254</v>
      </c>
      <c r="M40" s="43">
        <f t="shared" si="19"/>
        <v>3383</v>
      </c>
      <c r="N40" s="43">
        <f t="shared" si="19"/>
        <v>3351</v>
      </c>
      <c r="O40" s="43">
        <f t="shared" si="19"/>
        <v>3353</v>
      </c>
      <c r="P40" s="43">
        <f t="shared" si="19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92" t="s">
        <v>32</v>
      </c>
      <c r="C42" s="62" t="s">
        <v>106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493"/>
      <c r="C43" s="36" t="s">
        <v>105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488" t="s">
        <v>96</v>
      </c>
      <c r="C44" s="489"/>
      <c r="D44" s="42"/>
      <c r="E44" s="43">
        <f>E43+E42</f>
        <v>0</v>
      </c>
      <c r="F44" s="43">
        <f t="shared" ref="F44:Q44" si="20">F43+F42</f>
        <v>150</v>
      </c>
      <c r="G44" s="43">
        <f t="shared" si="20"/>
        <v>0</v>
      </c>
      <c r="H44" s="43">
        <f t="shared" si="20"/>
        <v>0</v>
      </c>
      <c r="I44" s="43">
        <f t="shared" si="20"/>
        <v>72</v>
      </c>
      <c r="J44" s="43">
        <f t="shared" si="20"/>
        <v>0</v>
      </c>
      <c r="K44" s="43">
        <f t="shared" si="20"/>
        <v>1</v>
      </c>
      <c r="L44" s="43">
        <f t="shared" si="20"/>
        <v>0</v>
      </c>
      <c r="M44" s="43">
        <f t="shared" si="20"/>
        <v>0</v>
      </c>
      <c r="N44" s="43">
        <f t="shared" si="20"/>
        <v>0</v>
      </c>
      <c r="O44" s="43">
        <f t="shared" si="20"/>
        <v>0</v>
      </c>
      <c r="P44" s="43">
        <f t="shared" si="20"/>
        <v>0</v>
      </c>
      <c r="Q44" s="44">
        <f t="shared" si="20"/>
        <v>223</v>
      </c>
      <c r="R44" s="45"/>
      <c r="S44" s="44">
        <f>S43+S42</f>
        <v>1164</v>
      </c>
      <c r="T44" s="183">
        <f t="shared" ref="T44:T45" si="21">Q44/S44-1</f>
        <v>-0.80841924398625431</v>
      </c>
      <c r="U44" s="44">
        <f>U43+U42</f>
        <v>2939</v>
      </c>
    </row>
    <row r="45" spans="1:21" ht="15.75" customHeight="1">
      <c r="A45" s="499" t="s">
        <v>97</v>
      </c>
      <c r="B45" s="500"/>
      <c r="C45" s="501"/>
      <c r="D45" s="42"/>
      <c r="E45" s="69">
        <f>E44+E40</f>
        <v>3504</v>
      </c>
      <c r="F45" s="69">
        <f t="shared" ref="F45:Q45" si="22">F44+F40</f>
        <v>3153</v>
      </c>
      <c r="G45" s="69">
        <f t="shared" si="22"/>
        <v>5151</v>
      </c>
      <c r="H45" s="69">
        <f t="shared" si="22"/>
        <v>4401</v>
      </c>
      <c r="I45" s="69">
        <f t="shared" si="22"/>
        <v>4229</v>
      </c>
      <c r="J45" s="69">
        <f t="shared" si="22"/>
        <v>3952</v>
      </c>
      <c r="K45" s="69">
        <f t="shared" si="22"/>
        <v>3604</v>
      </c>
      <c r="L45" s="69">
        <f t="shared" si="22"/>
        <v>3254</v>
      </c>
      <c r="M45" s="69">
        <f t="shared" si="22"/>
        <v>3383</v>
      </c>
      <c r="N45" s="69">
        <f t="shared" si="22"/>
        <v>3351</v>
      </c>
      <c r="O45" s="69">
        <f t="shared" si="22"/>
        <v>3353</v>
      </c>
      <c r="P45" s="69">
        <f t="shared" si="22"/>
        <v>3765</v>
      </c>
      <c r="Q45" s="70">
        <f t="shared" si="22"/>
        <v>45100</v>
      </c>
      <c r="R45" s="45"/>
      <c r="S45" s="70">
        <f>S44+S40</f>
        <v>72011</v>
      </c>
      <c r="T45" s="185">
        <f t="shared" si="21"/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14</vt:i4>
      </vt:variant>
    </vt:vector>
  </HeadingPairs>
  <TitlesOfParts>
    <vt:vector size="29" baseType="lpstr">
      <vt:lpstr>Cover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Cover!Print_Area</vt:lpstr>
    </vt:vector>
  </TitlesOfParts>
  <Company>symc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M&amp;A추진팀</cp:lastModifiedBy>
  <cp:lastPrinted>2022-06-02T00:27:14Z</cp:lastPrinted>
  <dcterms:created xsi:type="dcterms:W3CDTF">2011-07-04T02:47:06Z</dcterms:created>
  <dcterms:modified xsi:type="dcterms:W3CDTF">2023-01-03T06:24:40Z</dcterms:modified>
</cp:coreProperties>
</file>