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61078\Desktop\IR\"/>
    </mc:Choice>
  </mc:AlternateContent>
  <bookViews>
    <workbookView xWindow="0" yWindow="900" windowWidth="19200" windowHeight="11760" tabRatio="886" activeTab="1"/>
  </bookViews>
  <sheets>
    <sheet name="Cover" sheetId="40" r:id="rId1"/>
    <sheet name="2024" sheetId="56" r:id="rId2"/>
    <sheet name="2023" sheetId="55" r:id="rId3"/>
    <sheet name="2022" sheetId="54" r:id="rId4"/>
    <sheet name="2021" sheetId="53" r:id="rId5"/>
    <sheet name="2020" sheetId="52" r:id="rId6"/>
    <sheet name="2019" sheetId="51" r:id="rId7"/>
    <sheet name="2018" sheetId="50" r:id="rId8"/>
    <sheet name="2017" sheetId="49" r:id="rId9"/>
    <sheet name="2016" sheetId="48" r:id="rId10"/>
    <sheet name="2015" sheetId="47" r:id="rId11"/>
    <sheet name="2014" sheetId="46" r:id="rId12"/>
    <sheet name="2013" sheetId="33" r:id="rId13"/>
    <sheet name="2012" sheetId="43" r:id="rId14"/>
    <sheet name="2011" sheetId="44" r:id="rId15"/>
    <sheet name="2010" sheetId="45" r:id="rId16"/>
    <sheet name="Data" sheetId="41" state="hidden" r:id="rId17"/>
  </sheets>
  <externalReferences>
    <externalReference r:id="rId18"/>
  </externalReferences>
  <definedNames>
    <definedName name="_xlnm.Print_Area" localSheetId="15">'2010'!$A$1:$T$43</definedName>
    <definedName name="_xlnm.Print_Area" localSheetId="14">'2011'!$A$1:$T$44</definedName>
    <definedName name="_xlnm.Print_Area" localSheetId="13">'2012'!$A$1:$T$44</definedName>
    <definedName name="_xlnm.Print_Area" localSheetId="12">'2013'!$A$1:$U$45</definedName>
    <definedName name="_xlnm.Print_Area" localSheetId="11">'2014'!$A$1:$U$44</definedName>
    <definedName name="_xlnm.Print_Area" localSheetId="10">'2015'!$A$1:$U$45</definedName>
    <definedName name="_xlnm.Print_Area" localSheetId="9">'2016'!$A$1:$U$50</definedName>
    <definedName name="_xlnm.Print_Area" localSheetId="8">'2017'!$A$1:$U$49</definedName>
    <definedName name="_xlnm.Print_Area" localSheetId="7">'2018'!$A$1:$U$52</definedName>
    <definedName name="_xlnm.Print_Area" localSheetId="6">'2019'!$A$1:$U$56</definedName>
    <definedName name="_xlnm.Print_Area" localSheetId="5">'2020'!$A$1:$U$56</definedName>
    <definedName name="_xlnm.Print_Area" localSheetId="4">'2021'!$A$1:$U$54</definedName>
    <definedName name="_xlnm.Print_Area" localSheetId="3">'2022'!$A$1:$U$46</definedName>
    <definedName name="_xlnm.Print_Area" localSheetId="2">'2023'!$A$1:$U$47</definedName>
    <definedName name="_xlnm.Print_Area" localSheetId="0">Cover!$A$1:$L$25</definedName>
  </definedNames>
  <calcPr calcId="162913"/>
</workbook>
</file>

<file path=xl/calcChain.xml><?xml version="1.0" encoding="utf-8"?>
<calcChain xmlns="http://schemas.openxmlformats.org/spreadsheetml/2006/main">
  <c r="T47" i="56" l="1"/>
  <c r="T42" i="56"/>
  <c r="T41" i="56"/>
  <c r="T40" i="56"/>
  <c r="T39" i="56"/>
  <c r="T38" i="56"/>
  <c r="T37" i="56"/>
  <c r="T36" i="56"/>
  <c r="T35" i="56"/>
  <c r="T34" i="56"/>
  <c r="T33" i="56"/>
  <c r="T30" i="56"/>
  <c r="T29" i="56"/>
  <c r="T28" i="56"/>
  <c r="T27" i="56"/>
  <c r="T26" i="56"/>
  <c r="T25" i="56"/>
  <c r="T24" i="56"/>
  <c r="T23" i="56"/>
  <c r="T22" i="56"/>
  <c r="T21" i="56"/>
  <c r="T16" i="56"/>
  <c r="T15" i="56"/>
  <c r="T14" i="56"/>
  <c r="T13" i="56"/>
  <c r="T12" i="56"/>
  <c r="T11" i="56"/>
  <c r="T10" i="56"/>
  <c r="T9" i="56"/>
  <c r="T8" i="56"/>
  <c r="T7" i="56"/>
  <c r="T6" i="56"/>
  <c r="H51" i="55" l="1"/>
  <c r="T43" i="56" l="1"/>
  <c r="S7" i="56"/>
  <c r="S8" i="56"/>
  <c r="S9" i="56"/>
  <c r="S10" i="56"/>
  <c r="S12" i="56"/>
  <c r="S13" i="56"/>
  <c r="S14" i="56"/>
  <c r="P11" i="56" l="1"/>
  <c r="O11" i="56"/>
  <c r="N11" i="56"/>
  <c r="M11" i="56"/>
  <c r="L11" i="56"/>
  <c r="K11" i="56"/>
  <c r="J11" i="56"/>
  <c r="I11" i="56"/>
  <c r="H11" i="56"/>
  <c r="G11" i="56"/>
  <c r="F11" i="56"/>
  <c r="E11" i="56"/>
  <c r="Q11" i="56" l="1"/>
  <c r="U46" i="55" l="1"/>
  <c r="S46" i="55"/>
  <c r="S47" i="55" s="1"/>
  <c r="P46" i="55"/>
  <c r="P47" i="55" s="1"/>
  <c r="T47" i="55" s="1"/>
  <c r="O46" i="55"/>
  <c r="N46" i="55"/>
  <c r="M46" i="55"/>
  <c r="M47" i="55" s="1"/>
  <c r="L46" i="55"/>
  <c r="L47" i="55" s="1"/>
  <c r="K46" i="55"/>
  <c r="J46" i="55"/>
  <c r="I46" i="55"/>
  <c r="I47" i="55" s="1"/>
  <c r="H46" i="55"/>
  <c r="H47" i="55" s="1"/>
  <c r="G46" i="55"/>
  <c r="F46" i="55"/>
  <c r="E46" i="55"/>
  <c r="E47" i="55" s="1"/>
  <c r="T45" i="55"/>
  <c r="Q45" i="55"/>
  <c r="Q46" i="55" s="1"/>
  <c r="T44" i="55"/>
  <c r="T43" i="55"/>
  <c r="U42" i="55"/>
  <c r="S42" i="55"/>
  <c r="P42" i="55"/>
  <c r="T42" i="55" s="1"/>
  <c r="O42" i="55"/>
  <c r="N42" i="55"/>
  <c r="M42" i="55"/>
  <c r="L42" i="55"/>
  <c r="K42" i="55"/>
  <c r="J42" i="55"/>
  <c r="I42" i="55"/>
  <c r="H42" i="55"/>
  <c r="G42" i="55"/>
  <c r="F42" i="55"/>
  <c r="E42" i="55"/>
  <c r="T41" i="55"/>
  <c r="Q41" i="55"/>
  <c r="T40" i="55"/>
  <c r="Q40" i="55"/>
  <c r="T39" i="55"/>
  <c r="Q39" i="55"/>
  <c r="T38" i="55"/>
  <c r="Q38" i="55"/>
  <c r="T37" i="55"/>
  <c r="Q37" i="55"/>
  <c r="T36" i="55"/>
  <c r="Q36" i="55"/>
  <c r="T35" i="55"/>
  <c r="Q35" i="55"/>
  <c r="T34" i="55"/>
  <c r="Q34" i="55"/>
  <c r="T33" i="55"/>
  <c r="Q33" i="55"/>
  <c r="T31" i="55"/>
  <c r="U30" i="55"/>
  <c r="S30" i="55"/>
  <c r="P30" i="55"/>
  <c r="P15" i="55" s="1"/>
  <c r="O30" i="55"/>
  <c r="N30" i="55"/>
  <c r="M30" i="55"/>
  <c r="L30" i="55"/>
  <c r="K30" i="55"/>
  <c r="J30" i="55"/>
  <c r="I30" i="55"/>
  <c r="H30" i="55"/>
  <c r="H15" i="55" s="1"/>
  <c r="H16" i="55" s="1"/>
  <c r="G30" i="55"/>
  <c r="F30" i="55"/>
  <c r="F15" i="55" s="1"/>
  <c r="F16" i="55" s="1"/>
  <c r="E30" i="55"/>
  <c r="T29" i="55"/>
  <c r="Q29" i="55"/>
  <c r="T28" i="55"/>
  <c r="Q28" i="55"/>
  <c r="T27" i="55"/>
  <c r="Q27" i="55"/>
  <c r="T26" i="55"/>
  <c r="Q26" i="55"/>
  <c r="T25" i="55"/>
  <c r="Q25" i="55"/>
  <c r="T24" i="55"/>
  <c r="Q24" i="55"/>
  <c r="T23" i="55"/>
  <c r="Q23" i="55"/>
  <c r="T22" i="55"/>
  <c r="Q22" i="55"/>
  <c r="T21" i="55"/>
  <c r="Q21" i="55"/>
  <c r="M15" i="55"/>
  <c r="M16" i="55" s="1"/>
  <c r="I15" i="55"/>
  <c r="I16" i="55" s="1"/>
  <c r="U14" i="55"/>
  <c r="S14" i="55"/>
  <c r="P14" i="55"/>
  <c r="O14" i="55"/>
  <c r="N14" i="55"/>
  <c r="M14" i="55"/>
  <c r="L14" i="55"/>
  <c r="K14" i="55"/>
  <c r="J14" i="55"/>
  <c r="I14" i="55"/>
  <c r="H14" i="55"/>
  <c r="G14" i="55"/>
  <c r="F14" i="55"/>
  <c r="E14" i="55"/>
  <c r="Q14" i="55" s="1"/>
  <c r="U13" i="55"/>
  <c r="S13" i="55"/>
  <c r="P13" i="55"/>
  <c r="T13" i="55" s="1"/>
  <c r="O13" i="55"/>
  <c r="N13" i="55"/>
  <c r="M13" i="55"/>
  <c r="L13" i="55"/>
  <c r="K13" i="55"/>
  <c r="J13" i="55"/>
  <c r="I13" i="55"/>
  <c r="H13" i="55"/>
  <c r="G13" i="55"/>
  <c r="F13" i="55"/>
  <c r="E13" i="55"/>
  <c r="U12" i="55"/>
  <c r="S12" i="55"/>
  <c r="P12" i="55"/>
  <c r="O12" i="55"/>
  <c r="N12" i="55"/>
  <c r="M12" i="55"/>
  <c r="L12" i="55"/>
  <c r="K12" i="55"/>
  <c r="J12" i="55"/>
  <c r="I12" i="55"/>
  <c r="H12" i="55"/>
  <c r="G12" i="55"/>
  <c r="F12" i="55"/>
  <c r="E12" i="55"/>
  <c r="Q12" i="55" s="1"/>
  <c r="D12" i="55"/>
  <c r="U11" i="55"/>
  <c r="S11" i="55"/>
  <c r="P11" i="55"/>
  <c r="O11" i="55"/>
  <c r="N11" i="55"/>
  <c r="M11" i="55"/>
  <c r="L11" i="55"/>
  <c r="K11" i="55"/>
  <c r="J11" i="55"/>
  <c r="I11" i="55"/>
  <c r="H11" i="55"/>
  <c r="G11" i="55"/>
  <c r="F11" i="55"/>
  <c r="E11" i="55"/>
  <c r="U10" i="55"/>
  <c r="S10" i="55"/>
  <c r="T10" i="55" s="1"/>
  <c r="P10" i="55"/>
  <c r="O10" i="55"/>
  <c r="N10" i="55"/>
  <c r="M10" i="55"/>
  <c r="L10" i="55"/>
  <c r="K10" i="55"/>
  <c r="J10" i="55"/>
  <c r="I10" i="55"/>
  <c r="H10" i="55"/>
  <c r="G10" i="55"/>
  <c r="F10" i="55"/>
  <c r="E10" i="55"/>
  <c r="U9" i="55"/>
  <c r="S9" i="55"/>
  <c r="P9" i="55"/>
  <c r="O9" i="55"/>
  <c r="N9" i="55"/>
  <c r="M9" i="55"/>
  <c r="L9" i="55"/>
  <c r="K9" i="55"/>
  <c r="J9" i="55"/>
  <c r="I9" i="55"/>
  <c r="H9" i="55"/>
  <c r="G9" i="55"/>
  <c r="F9" i="55"/>
  <c r="E9" i="55"/>
  <c r="U8" i="55"/>
  <c r="S8" i="55"/>
  <c r="T8" i="55" s="1"/>
  <c r="P8" i="55"/>
  <c r="O8" i="55"/>
  <c r="N8" i="55"/>
  <c r="M8" i="55"/>
  <c r="L8" i="55"/>
  <c r="K8" i="55"/>
  <c r="J8" i="55"/>
  <c r="I8" i="55"/>
  <c r="H8" i="55"/>
  <c r="G8" i="55"/>
  <c r="F8" i="55"/>
  <c r="E8" i="55"/>
  <c r="U7" i="55"/>
  <c r="S7" i="55"/>
  <c r="P7" i="55"/>
  <c r="O7" i="55"/>
  <c r="N7" i="55"/>
  <c r="M7" i="55"/>
  <c r="L7" i="55"/>
  <c r="K7" i="55"/>
  <c r="J7" i="55"/>
  <c r="I7" i="55"/>
  <c r="H7" i="55"/>
  <c r="G7" i="55"/>
  <c r="F7" i="55"/>
  <c r="E7" i="55"/>
  <c r="U6" i="55"/>
  <c r="S6" i="55"/>
  <c r="T6" i="55" s="1"/>
  <c r="P6" i="55"/>
  <c r="O6" i="55"/>
  <c r="N6" i="55"/>
  <c r="M6" i="55"/>
  <c r="L6" i="55"/>
  <c r="K6" i="55"/>
  <c r="J6" i="55"/>
  <c r="I6" i="55"/>
  <c r="H6" i="55"/>
  <c r="G6" i="55"/>
  <c r="F6" i="55"/>
  <c r="E6" i="55"/>
  <c r="Q7" i="55" l="1"/>
  <c r="T9" i="55"/>
  <c r="Q11" i="55"/>
  <c r="U15" i="55"/>
  <c r="U16" i="55" s="1"/>
  <c r="Q30" i="55"/>
  <c r="T30" i="55"/>
  <c r="L15" i="55"/>
  <c r="L16" i="55" s="1"/>
  <c r="Q13" i="55"/>
  <c r="E15" i="55"/>
  <c r="Q15" i="55" s="1"/>
  <c r="J15" i="55"/>
  <c r="J16" i="55" s="1"/>
  <c r="N15" i="55"/>
  <c r="N16" i="55" s="1"/>
  <c r="Q42" i="55"/>
  <c r="Q47" i="55" s="1"/>
  <c r="F47" i="55"/>
  <c r="J47" i="55"/>
  <c r="N47" i="55"/>
  <c r="U47" i="55"/>
  <c r="T7" i="55"/>
  <c r="Q9" i="55"/>
  <c r="T11" i="55"/>
  <c r="Q6" i="55"/>
  <c r="Q8" i="55"/>
  <c r="Q10" i="55"/>
  <c r="T12" i="55"/>
  <c r="T14" i="55"/>
  <c r="G15" i="55"/>
  <c r="G16" i="55" s="1"/>
  <c r="K15" i="55"/>
  <c r="K16" i="55" s="1"/>
  <c r="O15" i="55"/>
  <c r="O16" i="55" s="1"/>
  <c r="G47" i="55"/>
  <c r="K47" i="55"/>
  <c r="O47" i="55"/>
  <c r="P16" i="55"/>
  <c r="T16" i="55" s="1"/>
  <c r="E16" i="55"/>
  <c r="Q16" i="55" s="1"/>
  <c r="S15" i="55"/>
  <c r="S16" i="55" s="1"/>
  <c r="T46" i="55"/>
  <c r="T15" i="55" l="1"/>
  <c r="U46" i="56" l="1"/>
  <c r="S46" i="56"/>
  <c r="T46" i="56" s="1"/>
  <c r="P46" i="56"/>
  <c r="P47" i="56" s="1"/>
  <c r="O46" i="56"/>
  <c r="N46" i="56"/>
  <c r="M46" i="56"/>
  <c r="L46" i="56"/>
  <c r="L47" i="56" s="1"/>
  <c r="K46" i="56"/>
  <c r="J46" i="56"/>
  <c r="I46" i="56"/>
  <c r="H46" i="56"/>
  <c r="G46" i="56"/>
  <c r="F46" i="56"/>
  <c r="E46" i="56"/>
  <c r="Q45" i="56"/>
  <c r="Q46" i="56" s="1"/>
  <c r="U42" i="56"/>
  <c r="S42" i="56"/>
  <c r="P42" i="56"/>
  <c r="O42" i="56"/>
  <c r="N42" i="56"/>
  <c r="M42" i="56"/>
  <c r="L42" i="56"/>
  <c r="K42" i="56"/>
  <c r="J42" i="56"/>
  <c r="I42" i="56"/>
  <c r="H42" i="56"/>
  <c r="G42" i="56"/>
  <c r="F42" i="56"/>
  <c r="E42" i="56"/>
  <c r="Q41" i="56"/>
  <c r="Q40" i="56"/>
  <c r="Q39" i="56"/>
  <c r="Q38" i="56"/>
  <c r="Q37" i="56"/>
  <c r="Q36" i="56"/>
  <c r="Q35" i="56"/>
  <c r="Q34" i="56"/>
  <c r="Q33" i="56"/>
  <c r="T31" i="56"/>
  <c r="U30" i="56"/>
  <c r="S30" i="56"/>
  <c r="P30" i="56"/>
  <c r="O30" i="56"/>
  <c r="O15" i="56" s="1"/>
  <c r="N30" i="56"/>
  <c r="M30" i="56"/>
  <c r="L30" i="56"/>
  <c r="L15" i="56" s="1"/>
  <c r="K30" i="56"/>
  <c r="K15" i="56" s="1"/>
  <c r="J30" i="56"/>
  <c r="I30" i="56"/>
  <c r="H30" i="56"/>
  <c r="G30" i="56"/>
  <c r="F30" i="56"/>
  <c r="E30" i="56"/>
  <c r="Q29" i="56"/>
  <c r="Q28" i="56"/>
  <c r="Q27" i="56"/>
  <c r="Q26" i="56"/>
  <c r="Q25" i="56"/>
  <c r="Q24" i="56"/>
  <c r="Q23" i="56"/>
  <c r="Q22" i="56"/>
  <c r="Q21" i="56"/>
  <c r="M15" i="56"/>
  <c r="M16" i="56" s="1"/>
  <c r="U14" i="56"/>
  <c r="P14" i="56"/>
  <c r="O14" i="56"/>
  <c r="N14" i="56"/>
  <c r="M14" i="56"/>
  <c r="L14" i="56"/>
  <c r="K14" i="56"/>
  <c r="J14" i="56"/>
  <c r="I14" i="56"/>
  <c r="H14" i="56"/>
  <c r="G14" i="56"/>
  <c r="F14" i="56"/>
  <c r="E14" i="56"/>
  <c r="U13" i="56"/>
  <c r="P13" i="56"/>
  <c r="O13" i="56"/>
  <c r="N13" i="56"/>
  <c r="M13" i="56"/>
  <c r="L13" i="56"/>
  <c r="K13" i="56"/>
  <c r="J13" i="56"/>
  <c r="I13" i="56"/>
  <c r="H13" i="56"/>
  <c r="G13" i="56"/>
  <c r="F13" i="56"/>
  <c r="E13" i="56"/>
  <c r="U12" i="56"/>
  <c r="P12" i="56"/>
  <c r="O12" i="56"/>
  <c r="N12" i="56"/>
  <c r="M12" i="56"/>
  <c r="L12" i="56"/>
  <c r="K12" i="56"/>
  <c r="J12" i="56"/>
  <c r="I12" i="56"/>
  <c r="H12" i="56"/>
  <c r="G12" i="56"/>
  <c r="F12" i="56"/>
  <c r="E12" i="56"/>
  <c r="D12" i="56"/>
  <c r="U10" i="56"/>
  <c r="P10" i="56"/>
  <c r="O10" i="56"/>
  <c r="N10" i="56"/>
  <c r="M10" i="56"/>
  <c r="L10" i="56"/>
  <c r="K10" i="56"/>
  <c r="J10" i="56"/>
  <c r="I10" i="56"/>
  <c r="H10" i="56"/>
  <c r="G10" i="56"/>
  <c r="F10" i="56"/>
  <c r="E10" i="56"/>
  <c r="U9" i="56"/>
  <c r="O9" i="56"/>
  <c r="N9" i="56"/>
  <c r="M9" i="56"/>
  <c r="L9" i="56"/>
  <c r="K9" i="56"/>
  <c r="J9" i="56"/>
  <c r="I9" i="56"/>
  <c r="H9" i="56"/>
  <c r="G9" i="56"/>
  <c r="F9" i="56"/>
  <c r="E9" i="56"/>
  <c r="U8" i="56"/>
  <c r="P8" i="56"/>
  <c r="O8" i="56"/>
  <c r="N8" i="56"/>
  <c r="M8" i="56"/>
  <c r="L8" i="56"/>
  <c r="K8" i="56"/>
  <c r="J8" i="56"/>
  <c r="I8" i="56"/>
  <c r="H8" i="56"/>
  <c r="G8" i="56"/>
  <c r="F8" i="56"/>
  <c r="E8" i="56"/>
  <c r="U7" i="56"/>
  <c r="P7" i="56"/>
  <c r="O7" i="56"/>
  <c r="N7" i="56"/>
  <c r="M7" i="56"/>
  <c r="L7" i="56"/>
  <c r="K7" i="56"/>
  <c r="J7" i="56"/>
  <c r="I7" i="56"/>
  <c r="H7" i="56"/>
  <c r="G7" i="56"/>
  <c r="F7" i="56"/>
  <c r="E7" i="56"/>
  <c r="U6" i="56"/>
  <c r="S6" i="56"/>
  <c r="P6" i="56"/>
  <c r="O6" i="56"/>
  <c r="N6" i="56"/>
  <c r="M6" i="56"/>
  <c r="L6" i="56"/>
  <c r="K6" i="56"/>
  <c r="J6" i="56"/>
  <c r="I6" i="56"/>
  <c r="H6" i="56"/>
  <c r="G6" i="56"/>
  <c r="F6" i="56"/>
  <c r="E6" i="56"/>
  <c r="I15" i="56" l="1"/>
  <c r="I16" i="56" s="1"/>
  <c r="S15" i="56"/>
  <c r="H15" i="56"/>
  <c r="H47" i="56"/>
  <c r="G15" i="56"/>
  <c r="G16" i="56" s="1"/>
  <c r="O16" i="56"/>
  <c r="I47" i="56"/>
  <c r="M47" i="56"/>
  <c r="K16" i="56"/>
  <c r="Q9" i="56"/>
  <c r="Q7" i="56"/>
  <c r="E47" i="56"/>
  <c r="E15" i="56"/>
  <c r="U15" i="56"/>
  <c r="U16" i="56" s="1"/>
  <c r="U47" i="56"/>
  <c r="S47" i="56"/>
  <c r="L16" i="56"/>
  <c r="Q10" i="56"/>
  <c r="Q6" i="56"/>
  <c r="Q8" i="56"/>
  <c r="F47" i="56"/>
  <c r="J47" i="56"/>
  <c r="N47" i="56"/>
  <c r="F15" i="56"/>
  <c r="J15" i="56"/>
  <c r="J16" i="56" s="1"/>
  <c r="N15" i="56"/>
  <c r="N16" i="56" s="1"/>
  <c r="Q42" i="56"/>
  <c r="Q47" i="56" s="1"/>
  <c r="G47" i="56"/>
  <c r="K47" i="56"/>
  <c r="O47" i="56"/>
  <c r="Q12" i="56"/>
  <c r="Q14" i="56"/>
  <c r="Q13" i="56"/>
  <c r="Q30" i="56"/>
  <c r="E16" i="56"/>
  <c r="P15" i="56"/>
  <c r="P9" i="54"/>
  <c r="H16" i="56" l="1"/>
  <c r="S16" i="56"/>
  <c r="F16" i="56"/>
  <c r="Q15" i="56"/>
  <c r="P16" i="56"/>
  <c r="Q16" i="56" s="1"/>
  <c r="U13" i="54" l="1"/>
  <c r="Q13" i="54"/>
  <c r="T13" i="54" s="1"/>
  <c r="Q39" i="54"/>
  <c r="T39" i="54" s="1"/>
  <c r="U6" i="53"/>
  <c r="S6" i="53"/>
  <c r="P6" i="53"/>
  <c r="O6" i="53"/>
  <c r="N6" i="53"/>
  <c r="M6" i="53"/>
  <c r="L6" i="53"/>
  <c r="K6" i="53"/>
  <c r="J6" i="53"/>
  <c r="I6" i="53"/>
  <c r="H6" i="53"/>
  <c r="G6" i="53"/>
  <c r="F6" i="53"/>
  <c r="E6" i="53"/>
  <c r="T28" i="53"/>
  <c r="Q28" i="53"/>
  <c r="T43" i="54" l="1"/>
  <c r="I9" i="54"/>
  <c r="H9" i="54"/>
  <c r="G9" i="54"/>
  <c r="F9" i="54"/>
  <c r="E9" i="54"/>
  <c r="N9" i="54"/>
  <c r="M9" i="54"/>
  <c r="L9" i="54"/>
  <c r="K9" i="54"/>
  <c r="O9" i="54"/>
  <c r="T42" i="54" l="1"/>
  <c r="T30" i="54" l="1"/>
  <c r="U10" i="54"/>
  <c r="S10" i="54"/>
  <c r="U7" i="54" l="1"/>
  <c r="Q35" i="54" l="1"/>
  <c r="T35" i="54" s="1"/>
  <c r="Q24" i="54"/>
  <c r="T24" i="54" s="1"/>
  <c r="U9" i="54"/>
  <c r="S9" i="54"/>
  <c r="J9" i="54"/>
  <c r="Q9" i="54" l="1"/>
  <c r="T9" i="54" s="1"/>
  <c r="P11" i="54"/>
  <c r="O11" i="54"/>
  <c r="N11" i="54"/>
  <c r="M11" i="54"/>
  <c r="L11" i="54"/>
  <c r="K11" i="54"/>
  <c r="J11" i="54"/>
  <c r="I11" i="54"/>
  <c r="H11" i="54"/>
  <c r="G11" i="54"/>
  <c r="F11" i="54"/>
  <c r="E11" i="54"/>
  <c r="U45" i="54" l="1"/>
  <c r="S45" i="54"/>
  <c r="P45" i="54"/>
  <c r="O45" i="54"/>
  <c r="N45" i="54"/>
  <c r="M45" i="54"/>
  <c r="L45" i="54"/>
  <c r="K45" i="54"/>
  <c r="J45" i="54"/>
  <c r="I45" i="54"/>
  <c r="H45" i="54"/>
  <c r="G45" i="54"/>
  <c r="F45" i="54"/>
  <c r="E45" i="54"/>
  <c r="Q44" i="54"/>
  <c r="T44" i="54" s="1"/>
  <c r="U41" i="54"/>
  <c r="S41" i="54"/>
  <c r="P41" i="54"/>
  <c r="O41" i="54"/>
  <c r="N41" i="54"/>
  <c r="M41" i="54"/>
  <c r="L41" i="54"/>
  <c r="K41" i="54"/>
  <c r="J41" i="54"/>
  <c r="I41" i="54"/>
  <c r="H41" i="54"/>
  <c r="G41" i="54"/>
  <c r="F41" i="54"/>
  <c r="E41" i="54"/>
  <c r="Q36" i="54"/>
  <c r="T36" i="54" s="1"/>
  <c r="Q40" i="54"/>
  <c r="T40" i="54" s="1"/>
  <c r="Q38" i="54"/>
  <c r="T38" i="54" s="1"/>
  <c r="Q34" i="54"/>
  <c r="T34" i="54" s="1"/>
  <c r="Q33" i="54"/>
  <c r="T33" i="54" s="1"/>
  <c r="Q32" i="54"/>
  <c r="T32" i="54" s="1"/>
  <c r="Q37" i="54"/>
  <c r="T37" i="54" s="1"/>
  <c r="U29" i="54"/>
  <c r="S29" i="54"/>
  <c r="P29" i="54"/>
  <c r="O29" i="54"/>
  <c r="N29" i="54"/>
  <c r="M29" i="54"/>
  <c r="L29" i="54"/>
  <c r="K29" i="54"/>
  <c r="J29" i="54"/>
  <c r="I29" i="54"/>
  <c r="H29" i="54"/>
  <c r="G29" i="54"/>
  <c r="F29" i="54"/>
  <c r="E29" i="54"/>
  <c r="Q25" i="54"/>
  <c r="T25" i="54" s="1"/>
  <c r="Q28" i="54"/>
  <c r="T28" i="54" s="1"/>
  <c r="Q27" i="54"/>
  <c r="T27" i="54" s="1"/>
  <c r="Q23" i="54"/>
  <c r="T23" i="54" s="1"/>
  <c r="Q22" i="54"/>
  <c r="T22" i="54" s="1"/>
  <c r="Q21" i="54"/>
  <c r="T21" i="54" s="1"/>
  <c r="Q26" i="54"/>
  <c r="T26" i="54" s="1"/>
  <c r="U14" i="54"/>
  <c r="S14" i="54"/>
  <c r="P14" i="54"/>
  <c r="O14" i="54"/>
  <c r="N14" i="54"/>
  <c r="M14" i="54"/>
  <c r="L14" i="54"/>
  <c r="K14" i="54"/>
  <c r="J14" i="54"/>
  <c r="I14" i="54"/>
  <c r="H14" i="54"/>
  <c r="G14" i="54"/>
  <c r="F14" i="54"/>
  <c r="E14" i="54"/>
  <c r="P10" i="54"/>
  <c r="O10" i="54"/>
  <c r="N10" i="54"/>
  <c r="M10" i="54"/>
  <c r="L10" i="54"/>
  <c r="K10" i="54"/>
  <c r="J10" i="54"/>
  <c r="I10" i="54"/>
  <c r="H10" i="54"/>
  <c r="G10" i="54"/>
  <c r="F10" i="54"/>
  <c r="E10" i="54"/>
  <c r="U12" i="54"/>
  <c r="S12" i="54"/>
  <c r="P12" i="54"/>
  <c r="O12" i="54"/>
  <c r="N12" i="54"/>
  <c r="M12" i="54"/>
  <c r="L12" i="54"/>
  <c r="K12" i="54"/>
  <c r="J12" i="54"/>
  <c r="I12" i="54"/>
  <c r="H12" i="54"/>
  <c r="G12" i="54"/>
  <c r="F12" i="54"/>
  <c r="E12" i="54"/>
  <c r="U8" i="54"/>
  <c r="S8" i="54"/>
  <c r="P8" i="54"/>
  <c r="O8" i="54"/>
  <c r="N8" i="54"/>
  <c r="M8" i="54"/>
  <c r="L8" i="54"/>
  <c r="K8" i="54"/>
  <c r="J8" i="54"/>
  <c r="I8" i="54"/>
  <c r="H8" i="54"/>
  <c r="G8" i="54"/>
  <c r="F8" i="54"/>
  <c r="E8" i="54"/>
  <c r="S7" i="54"/>
  <c r="P7" i="54"/>
  <c r="O7" i="54"/>
  <c r="N7" i="54"/>
  <c r="M7" i="54"/>
  <c r="L7" i="54"/>
  <c r="K7" i="54"/>
  <c r="J7" i="54"/>
  <c r="I7" i="54"/>
  <c r="H7" i="54"/>
  <c r="G7" i="54"/>
  <c r="F7" i="54"/>
  <c r="E7" i="54"/>
  <c r="U6" i="54"/>
  <c r="S6" i="54"/>
  <c r="P6" i="54"/>
  <c r="O6" i="54"/>
  <c r="N6" i="54"/>
  <c r="M6" i="54"/>
  <c r="L6" i="54"/>
  <c r="K6" i="54"/>
  <c r="J6" i="54"/>
  <c r="I6" i="54"/>
  <c r="H6" i="54"/>
  <c r="G6" i="54"/>
  <c r="F6" i="54"/>
  <c r="E6" i="54"/>
  <c r="U11" i="54"/>
  <c r="S11" i="54"/>
  <c r="D11" i="54"/>
  <c r="Q45" i="54" l="1"/>
  <c r="T45" i="54" s="1"/>
  <c r="P15" i="54"/>
  <c r="P16" i="54" s="1"/>
  <c r="H15" i="54"/>
  <c r="H16" i="54" s="1"/>
  <c r="L15" i="54"/>
  <c r="L16" i="54" s="1"/>
  <c r="K15" i="54"/>
  <c r="G46" i="54"/>
  <c r="O46" i="54"/>
  <c r="K46" i="54"/>
  <c r="Q41" i="54"/>
  <c r="T41" i="54" s="1"/>
  <c r="G15" i="54"/>
  <c r="G16" i="54" s="1"/>
  <c r="O15" i="54"/>
  <c r="O16" i="54" s="1"/>
  <c r="H46" i="54"/>
  <c r="L46" i="54"/>
  <c r="P46" i="54"/>
  <c r="S15" i="54"/>
  <c r="U46" i="54"/>
  <c r="U15" i="54"/>
  <c r="U16" i="54" s="1"/>
  <c r="S46" i="54"/>
  <c r="Q14" i="54"/>
  <c r="T14" i="54" s="1"/>
  <c r="E46" i="54"/>
  <c r="I46" i="54"/>
  <c r="M46" i="54"/>
  <c r="E15" i="54"/>
  <c r="I15" i="54"/>
  <c r="I16" i="54" s="1"/>
  <c r="M15" i="54"/>
  <c r="M16" i="54" s="1"/>
  <c r="F46" i="54"/>
  <c r="J46" i="54"/>
  <c r="N46" i="54"/>
  <c r="Q12" i="54"/>
  <c r="T12" i="54" s="1"/>
  <c r="F15" i="54"/>
  <c r="F16" i="54" s="1"/>
  <c r="J15" i="54"/>
  <c r="J16" i="54" s="1"/>
  <c r="Q6" i="54"/>
  <c r="T6" i="54" s="1"/>
  <c r="Q8" i="54"/>
  <c r="T8" i="54" s="1"/>
  <c r="N15" i="54"/>
  <c r="N16" i="54" s="1"/>
  <c r="Q11" i="54"/>
  <c r="T11" i="54" s="1"/>
  <c r="Q7" i="54"/>
  <c r="T7" i="54" s="1"/>
  <c r="Q10" i="54"/>
  <c r="T10" i="54" s="1"/>
  <c r="Q29" i="54"/>
  <c r="T29" i="54" s="1"/>
  <c r="T52" i="53"/>
  <c r="T51" i="53"/>
  <c r="T48" i="53"/>
  <c r="T47" i="53"/>
  <c r="T46" i="53"/>
  <c r="T45" i="53"/>
  <c r="T44" i="53"/>
  <c r="T42" i="53"/>
  <c r="T41" i="53"/>
  <c r="T40" i="53"/>
  <c r="T39" i="53"/>
  <c r="T38" i="53"/>
  <c r="T43" i="53"/>
  <c r="T33" i="53"/>
  <c r="T32" i="53"/>
  <c r="T31" i="53"/>
  <c r="T30" i="53"/>
  <c r="T29" i="53"/>
  <c r="T27" i="53"/>
  <c r="T26" i="53"/>
  <c r="T25" i="53"/>
  <c r="T24" i="53"/>
  <c r="T23" i="53"/>
  <c r="K16" i="54" l="1"/>
  <c r="S16" i="54"/>
  <c r="Q46" i="54"/>
  <c r="T46" i="54" s="1"/>
  <c r="E16" i="54"/>
  <c r="Q15" i="54"/>
  <c r="T15" i="54" s="1"/>
  <c r="Q31" i="53"/>
  <c r="Q46" i="53"/>
  <c r="P13" i="53"/>
  <c r="T13" i="53" s="1"/>
  <c r="O13" i="53"/>
  <c r="N13" i="53"/>
  <c r="M13" i="53"/>
  <c r="K13" i="53"/>
  <c r="J13" i="53"/>
  <c r="I13" i="53"/>
  <c r="H13" i="53"/>
  <c r="G13" i="53"/>
  <c r="F13" i="53"/>
  <c r="E13" i="53"/>
  <c r="L13" i="53"/>
  <c r="Q13" i="53" l="1"/>
  <c r="Q16" i="54"/>
  <c r="T16" i="54" s="1"/>
  <c r="P15" i="53"/>
  <c r="O15" i="53"/>
  <c r="N15" i="53"/>
  <c r="M15" i="53"/>
  <c r="L15" i="53"/>
  <c r="K15" i="53"/>
  <c r="P14" i="53"/>
  <c r="O14" i="53"/>
  <c r="N14" i="53"/>
  <c r="M14" i="53"/>
  <c r="L14" i="53"/>
  <c r="K14" i="53"/>
  <c r="P12" i="53"/>
  <c r="O12" i="53"/>
  <c r="N12" i="53"/>
  <c r="M12" i="53"/>
  <c r="L12" i="53"/>
  <c r="K12" i="53"/>
  <c r="P11" i="53"/>
  <c r="O11" i="53"/>
  <c r="N11" i="53"/>
  <c r="M11" i="53"/>
  <c r="L11" i="53"/>
  <c r="K11" i="53"/>
  <c r="P10" i="53"/>
  <c r="O10" i="53"/>
  <c r="N10" i="53"/>
  <c r="M10" i="53"/>
  <c r="L10" i="53"/>
  <c r="K10" i="53"/>
  <c r="P9" i="53"/>
  <c r="O9" i="53"/>
  <c r="N9" i="53"/>
  <c r="M9" i="53"/>
  <c r="L9" i="53"/>
  <c r="K9" i="53"/>
  <c r="P8" i="53"/>
  <c r="O8" i="53"/>
  <c r="N8" i="53"/>
  <c r="M8" i="53"/>
  <c r="L8" i="53"/>
  <c r="K8" i="53"/>
  <c r="P7" i="53"/>
  <c r="O7" i="53"/>
  <c r="N7" i="53"/>
  <c r="M7" i="53"/>
  <c r="L7" i="53"/>
  <c r="K7" i="53"/>
  <c r="J15" i="53"/>
  <c r="J14" i="53"/>
  <c r="J12" i="53"/>
  <c r="J11" i="53"/>
  <c r="U15" i="53" l="1"/>
  <c r="U14" i="53"/>
  <c r="U12" i="53"/>
  <c r="U11" i="53"/>
  <c r="U10" i="53"/>
  <c r="U9" i="53"/>
  <c r="Q47" i="53" l="1"/>
  <c r="Q45" i="53"/>
  <c r="Q44" i="53"/>
  <c r="Q42" i="53"/>
  <c r="Q32" i="53"/>
  <c r="Q30" i="53"/>
  <c r="Q29" i="53"/>
  <c r="Q27" i="53"/>
  <c r="S15" i="53"/>
  <c r="T15" i="53" s="1"/>
  <c r="S14" i="53"/>
  <c r="T14" i="53" s="1"/>
  <c r="S11" i="53"/>
  <c r="T11" i="53" s="1"/>
  <c r="S10" i="53"/>
  <c r="T10" i="53" s="1"/>
  <c r="S9" i="53"/>
  <c r="T9" i="53" s="1"/>
  <c r="S8" i="53"/>
  <c r="S7" i="53"/>
  <c r="T6" i="53"/>
  <c r="I14" i="53"/>
  <c r="H14" i="53"/>
  <c r="G14" i="53"/>
  <c r="F14" i="53"/>
  <c r="I11" i="53"/>
  <c r="H11" i="53"/>
  <c r="G11" i="53"/>
  <c r="F11" i="53"/>
  <c r="E14" i="53" l="1"/>
  <c r="Q14" i="53" s="1"/>
  <c r="E11" i="53"/>
  <c r="Q11" i="53" s="1"/>
  <c r="T50" i="53" l="1"/>
  <c r="U53" i="53" l="1"/>
  <c r="S53" i="53"/>
  <c r="P53" i="53"/>
  <c r="O53" i="53"/>
  <c r="N53" i="53"/>
  <c r="M53" i="53"/>
  <c r="L53" i="53"/>
  <c r="K53" i="53"/>
  <c r="J53" i="53"/>
  <c r="I53" i="53"/>
  <c r="H53" i="53"/>
  <c r="G53" i="53"/>
  <c r="F53" i="53"/>
  <c r="E53" i="53"/>
  <c r="Q52" i="53"/>
  <c r="Q53" i="53" s="1"/>
  <c r="U49" i="53"/>
  <c r="S49" i="53"/>
  <c r="P49" i="53"/>
  <c r="O49" i="53"/>
  <c r="N49" i="53"/>
  <c r="M49" i="53"/>
  <c r="L49" i="53"/>
  <c r="K49" i="53"/>
  <c r="J49" i="53"/>
  <c r="I49" i="53"/>
  <c r="H49" i="53"/>
  <c r="G49" i="53"/>
  <c r="F49" i="53"/>
  <c r="E49" i="53"/>
  <c r="Q41" i="53"/>
  <c r="Q40" i="53"/>
  <c r="Q39" i="53"/>
  <c r="Q38" i="53"/>
  <c r="Q43" i="53"/>
  <c r="U34" i="53"/>
  <c r="S34" i="53"/>
  <c r="P34" i="53"/>
  <c r="O34" i="53"/>
  <c r="N34" i="53"/>
  <c r="M34" i="53"/>
  <c r="L34" i="53"/>
  <c r="K34" i="53"/>
  <c r="J34" i="53"/>
  <c r="I34" i="53"/>
  <c r="H34" i="53"/>
  <c r="G34" i="53"/>
  <c r="F34" i="53"/>
  <c r="E34" i="53"/>
  <c r="Q26" i="53"/>
  <c r="Q25" i="53"/>
  <c r="Q24" i="53"/>
  <c r="Q23" i="53"/>
  <c r="U16" i="53"/>
  <c r="S16" i="53"/>
  <c r="P16" i="53"/>
  <c r="O16" i="53"/>
  <c r="N16" i="53"/>
  <c r="M16" i="53"/>
  <c r="L16" i="53"/>
  <c r="K16" i="53"/>
  <c r="J16" i="53"/>
  <c r="I16" i="53"/>
  <c r="H16" i="53"/>
  <c r="G16" i="53"/>
  <c r="F16" i="53"/>
  <c r="E16" i="53"/>
  <c r="I15" i="53"/>
  <c r="H15" i="53"/>
  <c r="G15" i="53"/>
  <c r="F15" i="53"/>
  <c r="E15" i="53"/>
  <c r="S12" i="53"/>
  <c r="T12" i="53" s="1"/>
  <c r="I12" i="53"/>
  <c r="H12" i="53"/>
  <c r="G12" i="53"/>
  <c r="F12" i="53"/>
  <c r="E12" i="53"/>
  <c r="J10" i="53"/>
  <c r="I10" i="53"/>
  <c r="H10" i="53"/>
  <c r="G10" i="53"/>
  <c r="F10" i="53"/>
  <c r="E10" i="53"/>
  <c r="J9" i="53"/>
  <c r="I9" i="53"/>
  <c r="H9" i="53"/>
  <c r="G9" i="53"/>
  <c r="F9" i="53"/>
  <c r="E9" i="53"/>
  <c r="U8" i="53"/>
  <c r="J8" i="53"/>
  <c r="I8" i="53"/>
  <c r="H8" i="53"/>
  <c r="G8" i="53"/>
  <c r="F8" i="53"/>
  <c r="E8" i="53"/>
  <c r="U7" i="53"/>
  <c r="J7" i="53"/>
  <c r="I7" i="53"/>
  <c r="H7" i="53"/>
  <c r="G7" i="53"/>
  <c r="F7" i="53"/>
  <c r="E7" i="53"/>
  <c r="D6" i="53"/>
  <c r="T16" i="53" l="1"/>
  <c r="Q15" i="53"/>
  <c r="T53" i="53"/>
  <c r="Q12" i="53"/>
  <c r="T49" i="53"/>
  <c r="T34" i="53"/>
  <c r="P54" i="53"/>
  <c r="P17" i="53"/>
  <c r="N17" i="53"/>
  <c r="N18" i="53" s="1"/>
  <c r="M17" i="53"/>
  <c r="M18" i="53" s="1"/>
  <c r="L54" i="53"/>
  <c r="U17" i="53"/>
  <c r="U18" i="53" s="1"/>
  <c r="T8" i="53"/>
  <c r="J17" i="53"/>
  <c r="J18" i="53" s="1"/>
  <c r="L17" i="53"/>
  <c r="L18" i="53" s="1"/>
  <c r="M54" i="53"/>
  <c r="Q16" i="53"/>
  <c r="T7" i="53"/>
  <c r="K17" i="53"/>
  <c r="K18" i="53" s="1"/>
  <c r="O17" i="53"/>
  <c r="O18" i="53" s="1"/>
  <c r="I17" i="53"/>
  <c r="I18" i="53" s="1"/>
  <c r="I54" i="53"/>
  <c r="H17" i="53"/>
  <c r="H18" i="53" s="1"/>
  <c r="H54" i="53"/>
  <c r="G17" i="53"/>
  <c r="U54" i="53"/>
  <c r="F17" i="53"/>
  <c r="F18" i="53" s="1"/>
  <c r="E54" i="53"/>
  <c r="S54" i="53"/>
  <c r="S17" i="53"/>
  <c r="Q7" i="53"/>
  <c r="Q9" i="53"/>
  <c r="F54" i="53"/>
  <c r="J54" i="53"/>
  <c r="N54" i="53"/>
  <c r="Q49" i="53"/>
  <c r="Q54" i="53" s="1"/>
  <c r="G54" i="53"/>
  <c r="K54" i="53"/>
  <c r="O54" i="53"/>
  <c r="Q6" i="53"/>
  <c r="Q8" i="53"/>
  <c r="Q10" i="53"/>
  <c r="Q34" i="53"/>
  <c r="E17" i="53"/>
  <c r="T46" i="52"/>
  <c r="T45" i="52"/>
  <c r="T44" i="52"/>
  <c r="T42" i="52"/>
  <c r="T41" i="52"/>
  <c r="T40" i="52"/>
  <c r="T39" i="52"/>
  <c r="T38" i="52"/>
  <c r="T37" i="52"/>
  <c r="T36" i="52"/>
  <c r="T35" i="52"/>
  <c r="T34" i="52"/>
  <c r="T29" i="52"/>
  <c r="T28" i="52"/>
  <c r="T27" i="52"/>
  <c r="T26" i="52"/>
  <c r="T25" i="52"/>
  <c r="T24" i="52"/>
  <c r="T23" i="52"/>
  <c r="T22" i="52"/>
  <c r="T21" i="52"/>
  <c r="P18" i="53" l="1"/>
  <c r="T17" i="53"/>
  <c r="T54" i="53"/>
  <c r="S18" i="53"/>
  <c r="G18" i="53"/>
  <c r="E18" i="53"/>
  <c r="Q17" i="53"/>
  <c r="Q41" i="52"/>
  <c r="Q40" i="52"/>
  <c r="Q39" i="52"/>
  <c r="Q38" i="52"/>
  <c r="Q37" i="52"/>
  <c r="Q36" i="52"/>
  <c r="Q35" i="52"/>
  <c r="Q34" i="52"/>
  <c r="Q28" i="52"/>
  <c r="Q27" i="52"/>
  <c r="Q26" i="52"/>
  <c r="Q25" i="52"/>
  <c r="Q24" i="52"/>
  <c r="Q23" i="52"/>
  <c r="Q22" i="52"/>
  <c r="Q21" i="52"/>
  <c r="T18" i="53" l="1"/>
  <c r="Q18" i="53"/>
  <c r="T44" i="51"/>
  <c r="U12" i="52" l="1"/>
  <c r="U6" i="52"/>
  <c r="P56" i="52" l="1"/>
  <c r="O56" i="52"/>
  <c r="N56" i="52"/>
  <c r="M56" i="52"/>
  <c r="L56" i="52"/>
  <c r="K56" i="52"/>
  <c r="J56" i="52"/>
  <c r="I56" i="52"/>
  <c r="H56" i="52"/>
  <c r="G56" i="52"/>
  <c r="F56" i="52"/>
  <c r="E56" i="52"/>
  <c r="Q55" i="52"/>
  <c r="Q54" i="52"/>
  <c r="P52" i="52"/>
  <c r="O52" i="52"/>
  <c r="N52" i="52"/>
  <c r="M52" i="52"/>
  <c r="L52" i="52"/>
  <c r="K52" i="52"/>
  <c r="J52" i="52"/>
  <c r="I52" i="52"/>
  <c r="H52" i="52"/>
  <c r="G52" i="52"/>
  <c r="F52" i="52"/>
  <c r="E52" i="52"/>
  <c r="Q51" i="52"/>
  <c r="Q50" i="52"/>
  <c r="U47" i="52"/>
  <c r="S47" i="52"/>
  <c r="P47" i="52"/>
  <c r="T47" i="52" s="1"/>
  <c r="O47" i="52"/>
  <c r="N47" i="52"/>
  <c r="M47" i="52"/>
  <c r="L47" i="52"/>
  <c r="K47" i="52"/>
  <c r="J47" i="52"/>
  <c r="I47" i="52"/>
  <c r="H47" i="52"/>
  <c r="G47" i="52"/>
  <c r="F47" i="52"/>
  <c r="E47" i="52"/>
  <c r="Q46" i="52"/>
  <c r="Q47" i="52" s="1"/>
  <c r="U43" i="52"/>
  <c r="S43" i="52"/>
  <c r="P43" i="52"/>
  <c r="O43" i="52"/>
  <c r="N43" i="52"/>
  <c r="M43" i="52"/>
  <c r="L43" i="52"/>
  <c r="K43" i="52"/>
  <c r="J43" i="52"/>
  <c r="I43" i="52"/>
  <c r="H43" i="52"/>
  <c r="G43" i="52"/>
  <c r="F43" i="52"/>
  <c r="E43" i="52"/>
  <c r="U30" i="52"/>
  <c r="S30" i="52"/>
  <c r="P30" i="52"/>
  <c r="O30" i="52"/>
  <c r="N30" i="52"/>
  <c r="M30" i="52"/>
  <c r="L30" i="52"/>
  <c r="K30" i="52"/>
  <c r="J30" i="52"/>
  <c r="I30" i="52"/>
  <c r="H30" i="52"/>
  <c r="G30" i="52"/>
  <c r="F30" i="52"/>
  <c r="E30" i="52"/>
  <c r="U14" i="52"/>
  <c r="S14" i="52"/>
  <c r="P14" i="52"/>
  <c r="T14" i="52" s="1"/>
  <c r="O14" i="52"/>
  <c r="N14" i="52"/>
  <c r="M14" i="52"/>
  <c r="L14" i="52"/>
  <c r="K14" i="52"/>
  <c r="J14" i="52"/>
  <c r="I14" i="52"/>
  <c r="H14" i="52"/>
  <c r="G14" i="52"/>
  <c r="F14" i="52"/>
  <c r="E14" i="52"/>
  <c r="U13" i="52"/>
  <c r="S13" i="52"/>
  <c r="P13" i="52"/>
  <c r="O13" i="52"/>
  <c r="N13" i="52"/>
  <c r="M13" i="52"/>
  <c r="L13" i="52"/>
  <c r="K13" i="52"/>
  <c r="J13" i="52"/>
  <c r="I13" i="52"/>
  <c r="H13" i="52"/>
  <c r="G13" i="52"/>
  <c r="F13" i="52"/>
  <c r="E13" i="52"/>
  <c r="S12" i="52"/>
  <c r="P12" i="52"/>
  <c r="O12" i="52"/>
  <c r="N12" i="52"/>
  <c r="M12" i="52"/>
  <c r="L12" i="52"/>
  <c r="K12" i="52"/>
  <c r="J12" i="52"/>
  <c r="I12" i="52"/>
  <c r="H12" i="52"/>
  <c r="G12" i="52"/>
  <c r="F12" i="52"/>
  <c r="E12" i="52"/>
  <c r="U11" i="52"/>
  <c r="S11" i="52"/>
  <c r="P11" i="52"/>
  <c r="T11" i="52" s="1"/>
  <c r="O11" i="52"/>
  <c r="N11" i="52"/>
  <c r="M11" i="52"/>
  <c r="L11" i="52"/>
  <c r="K11" i="52"/>
  <c r="J11" i="52"/>
  <c r="I11" i="52"/>
  <c r="H11" i="52"/>
  <c r="G11" i="52"/>
  <c r="F11" i="52"/>
  <c r="E11" i="52"/>
  <c r="U10" i="52"/>
  <c r="S10" i="52"/>
  <c r="P10" i="52"/>
  <c r="T10" i="52" s="1"/>
  <c r="O10" i="52"/>
  <c r="N10" i="52"/>
  <c r="M10" i="52"/>
  <c r="L10" i="52"/>
  <c r="K10" i="52"/>
  <c r="J10" i="52"/>
  <c r="I10" i="52"/>
  <c r="H10" i="52"/>
  <c r="G10" i="52"/>
  <c r="F10" i="52"/>
  <c r="E10" i="52"/>
  <c r="U9" i="52"/>
  <c r="S9" i="52"/>
  <c r="P9" i="52"/>
  <c r="T9" i="52" s="1"/>
  <c r="O9" i="52"/>
  <c r="N9" i="52"/>
  <c r="M9" i="52"/>
  <c r="L9" i="52"/>
  <c r="K9" i="52"/>
  <c r="J9" i="52"/>
  <c r="I9" i="52"/>
  <c r="H9" i="52"/>
  <c r="G9" i="52"/>
  <c r="F9" i="52"/>
  <c r="E9" i="52"/>
  <c r="U8" i="52"/>
  <c r="S8" i="52"/>
  <c r="P8" i="52"/>
  <c r="O8" i="52"/>
  <c r="N8" i="52"/>
  <c r="M8" i="52"/>
  <c r="L8" i="52"/>
  <c r="K8" i="52"/>
  <c r="J8" i="52"/>
  <c r="I8" i="52"/>
  <c r="H8" i="52"/>
  <c r="G8" i="52"/>
  <c r="F8" i="52"/>
  <c r="E8" i="52"/>
  <c r="U7" i="52"/>
  <c r="S7" i="52"/>
  <c r="P7" i="52"/>
  <c r="T7" i="52" s="1"/>
  <c r="O7" i="52"/>
  <c r="N7" i="52"/>
  <c r="M7" i="52"/>
  <c r="L7" i="52"/>
  <c r="K7" i="52"/>
  <c r="J7" i="52"/>
  <c r="I7" i="52"/>
  <c r="H7" i="52"/>
  <c r="G7" i="52"/>
  <c r="F7" i="52"/>
  <c r="E7" i="52"/>
  <c r="S6" i="52"/>
  <c r="P6" i="52"/>
  <c r="O6" i="52"/>
  <c r="N6" i="52"/>
  <c r="M6" i="52"/>
  <c r="L6" i="52"/>
  <c r="K6" i="52"/>
  <c r="J6" i="52"/>
  <c r="I6" i="52"/>
  <c r="H6" i="52"/>
  <c r="G6" i="52"/>
  <c r="F6" i="52"/>
  <c r="E6" i="52"/>
  <c r="D6" i="52"/>
  <c r="T6" i="52" l="1"/>
  <c r="T13" i="52"/>
  <c r="T30" i="52"/>
  <c r="T43" i="52"/>
  <c r="T12" i="52"/>
  <c r="T8" i="52"/>
  <c r="O15" i="52"/>
  <c r="O16" i="52" s="1"/>
  <c r="K15" i="52"/>
  <c r="H15" i="52"/>
  <c r="H16" i="52" s="1"/>
  <c r="Q56" i="52"/>
  <c r="Q52" i="52"/>
  <c r="G15" i="52"/>
  <c r="G16" i="52" s="1"/>
  <c r="Q43" i="52"/>
  <c r="Q48" i="52" s="1"/>
  <c r="S48" i="52"/>
  <c r="U48" i="52"/>
  <c r="L15" i="52"/>
  <c r="U15" i="52"/>
  <c r="U16" i="52" s="1"/>
  <c r="S15" i="52"/>
  <c r="P15" i="52"/>
  <c r="E48" i="52"/>
  <c r="M48" i="52"/>
  <c r="J48" i="52"/>
  <c r="F15" i="52"/>
  <c r="J15" i="52"/>
  <c r="J16" i="52" s="1"/>
  <c r="N15" i="52"/>
  <c r="G48" i="52"/>
  <c r="K48" i="52"/>
  <c r="O48" i="52"/>
  <c r="I48" i="52"/>
  <c r="E15" i="52"/>
  <c r="E16" i="52" s="1"/>
  <c r="I15" i="52"/>
  <c r="M15" i="52"/>
  <c r="F48" i="52"/>
  <c r="N48" i="52"/>
  <c r="H48" i="52"/>
  <c r="L48" i="52"/>
  <c r="P48" i="52"/>
  <c r="Q8" i="52"/>
  <c r="Q10" i="52"/>
  <c r="Q12" i="52"/>
  <c r="Q14" i="52"/>
  <c r="Q7" i="52"/>
  <c r="Q9" i="52"/>
  <c r="Q11" i="52"/>
  <c r="Q6" i="52"/>
  <c r="Q13" i="52"/>
  <c r="Q30" i="52"/>
  <c r="T48" i="52" l="1"/>
  <c r="F16" i="52"/>
  <c r="P16" i="52"/>
  <c r="T15" i="52"/>
  <c r="N16" i="52"/>
  <c r="M16" i="52"/>
  <c r="L16" i="52"/>
  <c r="K16" i="52"/>
  <c r="I16" i="52"/>
  <c r="S16" i="52"/>
  <c r="Q15" i="52"/>
  <c r="Q46" i="51"/>
  <c r="T46" i="51" s="1"/>
  <c r="T16" i="52" l="1"/>
  <c r="Q16" i="52"/>
  <c r="U6" i="51"/>
  <c r="Q42" i="51" l="1"/>
  <c r="T42" i="51" s="1"/>
  <c r="Q41" i="51"/>
  <c r="T41" i="51" s="1"/>
  <c r="Q40" i="51"/>
  <c r="T40" i="51" s="1"/>
  <c r="Q39" i="51"/>
  <c r="T39" i="51" s="1"/>
  <c r="Q38" i="51"/>
  <c r="T38" i="51" s="1"/>
  <c r="Q37" i="51"/>
  <c r="T37" i="51" s="1"/>
  <c r="Q36" i="51"/>
  <c r="T36" i="51" s="1"/>
  <c r="Q35" i="51"/>
  <c r="T35" i="51" s="1"/>
  <c r="Q34" i="51"/>
  <c r="T34" i="51" s="1"/>
  <c r="Q29" i="51"/>
  <c r="T29" i="51" s="1"/>
  <c r="Q28" i="51"/>
  <c r="T28" i="51" s="1"/>
  <c r="Q27" i="51"/>
  <c r="T27" i="51" s="1"/>
  <c r="Q26" i="51"/>
  <c r="T26" i="51" s="1"/>
  <c r="Q25" i="51"/>
  <c r="T25" i="51" s="1"/>
  <c r="Q24" i="51"/>
  <c r="T24" i="51" s="1"/>
  <c r="Q23" i="51"/>
  <c r="T23" i="51" s="1"/>
  <c r="Q22" i="51"/>
  <c r="T22" i="51" s="1"/>
  <c r="Q21" i="51"/>
  <c r="T21" i="51" s="1"/>
  <c r="E6" i="51" l="1"/>
  <c r="P52" i="51" l="1"/>
  <c r="O52" i="51"/>
  <c r="N52" i="51"/>
  <c r="M52" i="51"/>
  <c r="L52" i="51"/>
  <c r="K52" i="51"/>
  <c r="J52" i="51"/>
  <c r="I52" i="51"/>
  <c r="H52" i="51"/>
  <c r="G52" i="51"/>
  <c r="F52" i="51"/>
  <c r="E52" i="51"/>
  <c r="Q51" i="51"/>
  <c r="Q50" i="51"/>
  <c r="P56" i="51"/>
  <c r="O56" i="51"/>
  <c r="N56" i="51"/>
  <c r="M56" i="51"/>
  <c r="L56" i="51"/>
  <c r="K56" i="51"/>
  <c r="J56" i="51"/>
  <c r="I56" i="51"/>
  <c r="H56" i="51"/>
  <c r="G56" i="51"/>
  <c r="F56" i="51"/>
  <c r="E56" i="51"/>
  <c r="Q55" i="51"/>
  <c r="Q54" i="51"/>
  <c r="U47" i="51"/>
  <c r="S47" i="51"/>
  <c r="P47" i="51"/>
  <c r="O47" i="51"/>
  <c r="N47" i="51"/>
  <c r="M47" i="51"/>
  <c r="L47" i="51"/>
  <c r="K47" i="51"/>
  <c r="J47" i="51"/>
  <c r="I47" i="51"/>
  <c r="H47" i="51"/>
  <c r="G47" i="51"/>
  <c r="F47" i="51"/>
  <c r="E47" i="51"/>
  <c r="Q45" i="51"/>
  <c r="T45" i="51" s="1"/>
  <c r="U43" i="51"/>
  <c r="S43" i="51"/>
  <c r="P43" i="51"/>
  <c r="O43" i="51"/>
  <c r="N43" i="51"/>
  <c r="M43" i="51"/>
  <c r="L43" i="51"/>
  <c r="K43" i="51"/>
  <c r="J43" i="51"/>
  <c r="I43" i="51"/>
  <c r="H43" i="51"/>
  <c r="G43" i="51"/>
  <c r="F43" i="51"/>
  <c r="E43" i="51"/>
  <c r="U30" i="51"/>
  <c r="S30" i="51"/>
  <c r="P30" i="51"/>
  <c r="O30" i="51"/>
  <c r="N30" i="51"/>
  <c r="M30" i="51"/>
  <c r="L30" i="51"/>
  <c r="K30" i="51"/>
  <c r="J30" i="51"/>
  <c r="I30" i="51"/>
  <c r="H30" i="51"/>
  <c r="G30" i="51"/>
  <c r="F30" i="51"/>
  <c r="E30" i="51"/>
  <c r="U14" i="51"/>
  <c r="S14" i="51"/>
  <c r="P14" i="51"/>
  <c r="O14" i="51"/>
  <c r="N14" i="51"/>
  <c r="M14" i="51"/>
  <c r="L14" i="51"/>
  <c r="K14" i="51"/>
  <c r="J14" i="51"/>
  <c r="I14" i="51"/>
  <c r="H14" i="51"/>
  <c r="G14" i="51"/>
  <c r="F14" i="51"/>
  <c r="E14" i="51"/>
  <c r="U13" i="51"/>
  <c r="S13" i="51"/>
  <c r="P13" i="51"/>
  <c r="O13" i="51"/>
  <c r="N13" i="51"/>
  <c r="M13" i="51"/>
  <c r="L13" i="51"/>
  <c r="K13" i="51"/>
  <c r="J13" i="51"/>
  <c r="I13" i="51"/>
  <c r="H13" i="51"/>
  <c r="G13" i="51"/>
  <c r="F13" i="51"/>
  <c r="E13" i="51"/>
  <c r="S12" i="51"/>
  <c r="P12" i="51"/>
  <c r="O12" i="51"/>
  <c r="N12" i="51"/>
  <c r="M12" i="51"/>
  <c r="L12" i="51"/>
  <c r="K12" i="51"/>
  <c r="J12" i="51"/>
  <c r="I12" i="51"/>
  <c r="H12" i="51"/>
  <c r="G12" i="51"/>
  <c r="F12" i="51"/>
  <c r="E12" i="51"/>
  <c r="U11" i="51"/>
  <c r="S11" i="51"/>
  <c r="P11" i="51"/>
  <c r="O11" i="51"/>
  <c r="N11" i="51"/>
  <c r="M11" i="51"/>
  <c r="L11" i="51"/>
  <c r="K11" i="51"/>
  <c r="J11" i="51"/>
  <c r="I11" i="51"/>
  <c r="H11" i="51"/>
  <c r="G11" i="51"/>
  <c r="F11" i="51"/>
  <c r="E11" i="51"/>
  <c r="U10" i="51"/>
  <c r="S10" i="51"/>
  <c r="P10" i="51"/>
  <c r="O10" i="51"/>
  <c r="N10" i="51"/>
  <c r="M10" i="51"/>
  <c r="L10" i="51"/>
  <c r="K10" i="51"/>
  <c r="J10" i="51"/>
  <c r="I10" i="51"/>
  <c r="H10" i="51"/>
  <c r="G10" i="51"/>
  <c r="F10" i="51"/>
  <c r="E10" i="51"/>
  <c r="U9" i="51"/>
  <c r="S9" i="51"/>
  <c r="P9" i="51"/>
  <c r="O9" i="51"/>
  <c r="N9" i="51"/>
  <c r="M9" i="51"/>
  <c r="L9" i="51"/>
  <c r="K9" i="51"/>
  <c r="J9" i="51"/>
  <c r="I9" i="51"/>
  <c r="H9" i="51"/>
  <c r="G9" i="51"/>
  <c r="F9" i="51"/>
  <c r="E9" i="51"/>
  <c r="U8" i="51"/>
  <c r="S8" i="51"/>
  <c r="P8" i="51"/>
  <c r="O8" i="51"/>
  <c r="N8" i="51"/>
  <c r="M8" i="51"/>
  <c r="L8" i="51"/>
  <c r="K8" i="51"/>
  <c r="J8" i="51"/>
  <c r="I8" i="51"/>
  <c r="H8" i="51"/>
  <c r="G8" i="51"/>
  <c r="F8" i="51"/>
  <c r="E8" i="51"/>
  <c r="U7" i="51"/>
  <c r="S7" i="51"/>
  <c r="P7" i="51"/>
  <c r="O7" i="51"/>
  <c r="N7" i="51"/>
  <c r="M7" i="51"/>
  <c r="L7" i="51"/>
  <c r="K7" i="51"/>
  <c r="J7" i="51"/>
  <c r="I7" i="51"/>
  <c r="H7" i="51"/>
  <c r="G7" i="51"/>
  <c r="F7" i="51"/>
  <c r="E7" i="51"/>
  <c r="S6" i="51"/>
  <c r="P6" i="51"/>
  <c r="O6" i="51"/>
  <c r="N6" i="51"/>
  <c r="M6" i="51"/>
  <c r="L6" i="51"/>
  <c r="K6" i="51"/>
  <c r="J6" i="51"/>
  <c r="I6" i="51"/>
  <c r="H6" i="51"/>
  <c r="G6" i="51"/>
  <c r="F6" i="51"/>
  <c r="D6" i="51"/>
  <c r="E15" i="51" l="1"/>
  <c r="K48" i="51"/>
  <c r="N15" i="51"/>
  <c r="U15" i="51"/>
  <c r="U16" i="51" s="1"/>
  <c r="Q56" i="51"/>
  <c r="G48" i="51"/>
  <c r="F15" i="51"/>
  <c r="Q47" i="51"/>
  <c r="T47" i="51" s="1"/>
  <c r="O15" i="51"/>
  <c r="G15" i="51"/>
  <c r="O48" i="51"/>
  <c r="E48" i="51"/>
  <c r="S48" i="51"/>
  <c r="Q30" i="51"/>
  <c r="T30" i="51" s="1"/>
  <c r="J15" i="51"/>
  <c r="U48" i="51"/>
  <c r="S15" i="51"/>
  <c r="Q52" i="51"/>
  <c r="I48" i="51"/>
  <c r="M48" i="51"/>
  <c r="F48" i="51"/>
  <c r="J48" i="51"/>
  <c r="N48" i="51"/>
  <c r="Q10" i="51"/>
  <c r="T10" i="51" s="1"/>
  <c r="K15" i="51"/>
  <c r="I15" i="51"/>
  <c r="M15" i="51"/>
  <c r="Q7" i="51"/>
  <c r="T7" i="51" s="1"/>
  <c r="Q9" i="51"/>
  <c r="T9" i="51" s="1"/>
  <c r="Q14" i="51"/>
  <c r="T14" i="51" s="1"/>
  <c r="Q12" i="51"/>
  <c r="T12" i="51" s="1"/>
  <c r="Q6" i="51"/>
  <c r="T6" i="51" s="1"/>
  <c r="Q8" i="51"/>
  <c r="T8" i="51" s="1"/>
  <c r="Q11" i="51"/>
  <c r="T11" i="51" s="1"/>
  <c r="Q13" i="51"/>
  <c r="T13" i="51" s="1"/>
  <c r="H15" i="51"/>
  <c r="H16" i="51" s="1"/>
  <c r="L15" i="51"/>
  <c r="L16" i="51" s="1"/>
  <c r="Q43" i="51"/>
  <c r="T43" i="51" s="1"/>
  <c r="H48" i="51"/>
  <c r="L48" i="51"/>
  <c r="P15" i="51"/>
  <c r="P48" i="51"/>
  <c r="T41" i="50"/>
  <c r="T39" i="50"/>
  <c r="T38" i="50"/>
  <c r="T37" i="50"/>
  <c r="T34" i="50"/>
  <c r="T28" i="50"/>
  <c r="T26" i="50"/>
  <c r="T25" i="50"/>
  <c r="T24" i="50"/>
  <c r="T23" i="50"/>
  <c r="T22" i="50"/>
  <c r="T21" i="50"/>
  <c r="O16" i="51" l="1"/>
  <c r="N16" i="51"/>
  <c r="M16" i="51"/>
  <c r="S16" i="51"/>
  <c r="K16" i="51"/>
  <c r="J16" i="51"/>
  <c r="I16" i="51"/>
  <c r="G16" i="51"/>
  <c r="Q48" i="51"/>
  <c r="T48" i="51" s="1"/>
  <c r="F16" i="51"/>
  <c r="E16" i="51"/>
  <c r="Q15" i="51"/>
  <c r="T15" i="51" s="1"/>
  <c r="P16" i="51"/>
  <c r="P12" i="50"/>
  <c r="O12" i="50"/>
  <c r="N12" i="50"/>
  <c r="M12" i="50"/>
  <c r="L12" i="50"/>
  <c r="K12" i="50"/>
  <c r="J12" i="50"/>
  <c r="I12" i="50"/>
  <c r="H12" i="50"/>
  <c r="Q16" i="51" l="1"/>
  <c r="T16" i="51" s="1"/>
  <c r="G12" i="50"/>
  <c r="F12" i="50"/>
  <c r="Q42" i="50" l="1"/>
  <c r="Q41" i="50"/>
  <c r="Q40" i="50"/>
  <c r="Q39" i="50"/>
  <c r="Q38" i="50"/>
  <c r="Q37" i="50"/>
  <c r="Q36" i="50"/>
  <c r="Q35" i="50"/>
  <c r="Q34" i="50"/>
  <c r="Q29" i="50"/>
  <c r="Q28" i="50"/>
  <c r="Q27" i="50"/>
  <c r="Q26" i="50"/>
  <c r="Q25" i="50"/>
  <c r="Q24" i="50"/>
  <c r="Q23" i="50"/>
  <c r="Q22" i="50"/>
  <c r="Q21" i="50"/>
  <c r="S12" i="50"/>
  <c r="E12" i="50"/>
  <c r="Q12" i="50" s="1"/>
  <c r="S11" i="50"/>
  <c r="S43" i="50"/>
  <c r="S10" i="50"/>
  <c r="U22" i="49"/>
  <c r="U21" i="49"/>
  <c r="S22" i="49"/>
  <c r="S21" i="49"/>
  <c r="P52" i="50"/>
  <c r="O52" i="50"/>
  <c r="N52" i="50"/>
  <c r="M52" i="50"/>
  <c r="L52" i="50"/>
  <c r="K52" i="50"/>
  <c r="J52" i="50"/>
  <c r="I52" i="50"/>
  <c r="H52" i="50"/>
  <c r="G52" i="50"/>
  <c r="F52" i="50"/>
  <c r="E52" i="50"/>
  <c r="Q51" i="50"/>
  <c r="Q50" i="50"/>
  <c r="U47" i="50"/>
  <c r="S47" i="50"/>
  <c r="P47" i="50"/>
  <c r="O47" i="50"/>
  <c r="N47" i="50"/>
  <c r="M47" i="50"/>
  <c r="L47" i="50"/>
  <c r="K47" i="50"/>
  <c r="J47" i="50"/>
  <c r="I47" i="50"/>
  <c r="H47" i="50"/>
  <c r="G47" i="50"/>
  <c r="F47" i="50"/>
  <c r="E47" i="50"/>
  <c r="Q46" i="50"/>
  <c r="Q45" i="50"/>
  <c r="U43" i="50"/>
  <c r="P43" i="50"/>
  <c r="T43" i="50" s="1"/>
  <c r="O43" i="50"/>
  <c r="N43" i="50"/>
  <c r="M43" i="50"/>
  <c r="L43" i="50"/>
  <c r="K43" i="50"/>
  <c r="J43" i="50"/>
  <c r="I43" i="50"/>
  <c r="H43" i="50"/>
  <c r="G43" i="50"/>
  <c r="F43" i="50"/>
  <c r="E43" i="50"/>
  <c r="U30" i="50"/>
  <c r="P30" i="50"/>
  <c r="O30" i="50"/>
  <c r="N30" i="50"/>
  <c r="M30" i="50"/>
  <c r="L30" i="50"/>
  <c r="K30" i="50"/>
  <c r="J30" i="50"/>
  <c r="I30" i="50"/>
  <c r="H30" i="50"/>
  <c r="G30" i="50"/>
  <c r="F30" i="50"/>
  <c r="E30" i="50"/>
  <c r="U14" i="50"/>
  <c r="S14" i="50"/>
  <c r="P14" i="50"/>
  <c r="O14" i="50"/>
  <c r="N14" i="50"/>
  <c r="M14" i="50"/>
  <c r="L14" i="50"/>
  <c r="K14" i="50"/>
  <c r="J14" i="50"/>
  <c r="I14" i="50"/>
  <c r="H14" i="50"/>
  <c r="G14" i="50"/>
  <c r="F14" i="50"/>
  <c r="E14" i="50"/>
  <c r="U13" i="50"/>
  <c r="S13" i="50"/>
  <c r="P13" i="50"/>
  <c r="O13" i="50"/>
  <c r="N13" i="50"/>
  <c r="M13" i="50"/>
  <c r="L13" i="50"/>
  <c r="K13" i="50"/>
  <c r="J13" i="50"/>
  <c r="I13" i="50"/>
  <c r="H13" i="50"/>
  <c r="G13" i="50"/>
  <c r="F13" i="50"/>
  <c r="E13" i="50"/>
  <c r="U11" i="50"/>
  <c r="P11" i="50"/>
  <c r="T11" i="50" s="1"/>
  <c r="O11" i="50"/>
  <c r="N11" i="50"/>
  <c r="M11" i="50"/>
  <c r="L11" i="50"/>
  <c r="K11" i="50"/>
  <c r="J11" i="50"/>
  <c r="I11" i="50"/>
  <c r="H11" i="50"/>
  <c r="G11" i="50"/>
  <c r="F11" i="50"/>
  <c r="E11" i="50"/>
  <c r="U10" i="50"/>
  <c r="P10" i="50"/>
  <c r="O10" i="50"/>
  <c r="N10" i="50"/>
  <c r="M10" i="50"/>
  <c r="L10" i="50"/>
  <c r="K10" i="50"/>
  <c r="J10" i="50"/>
  <c r="I10" i="50"/>
  <c r="H10" i="50"/>
  <c r="G10" i="50"/>
  <c r="F10" i="50"/>
  <c r="E10" i="50"/>
  <c r="U9" i="50"/>
  <c r="S9" i="50"/>
  <c r="P9" i="50"/>
  <c r="O9" i="50"/>
  <c r="N9" i="50"/>
  <c r="M9" i="50"/>
  <c r="L9" i="50"/>
  <c r="K9" i="50"/>
  <c r="J9" i="50"/>
  <c r="I9" i="50"/>
  <c r="H9" i="50"/>
  <c r="G9" i="50"/>
  <c r="F9" i="50"/>
  <c r="E9" i="50"/>
  <c r="U8" i="50"/>
  <c r="S8" i="50"/>
  <c r="P8" i="50"/>
  <c r="O8" i="50"/>
  <c r="N8" i="50"/>
  <c r="M8" i="50"/>
  <c r="L8" i="50"/>
  <c r="K8" i="50"/>
  <c r="J8" i="50"/>
  <c r="I8" i="50"/>
  <c r="H8" i="50"/>
  <c r="G8" i="50"/>
  <c r="F8" i="50"/>
  <c r="E8" i="50"/>
  <c r="U7" i="50"/>
  <c r="S7" i="50"/>
  <c r="P7" i="50"/>
  <c r="O7" i="50"/>
  <c r="N7" i="50"/>
  <c r="M7" i="50"/>
  <c r="L7" i="50"/>
  <c r="K7" i="50"/>
  <c r="J7" i="50"/>
  <c r="I7" i="50"/>
  <c r="H7" i="50"/>
  <c r="G7" i="50"/>
  <c r="F7" i="50"/>
  <c r="E7" i="50"/>
  <c r="U6" i="50"/>
  <c r="S6" i="50"/>
  <c r="P6" i="50"/>
  <c r="O6" i="50"/>
  <c r="N6" i="50"/>
  <c r="M6" i="50"/>
  <c r="L6" i="50"/>
  <c r="K6" i="50"/>
  <c r="J6" i="50"/>
  <c r="I6" i="50"/>
  <c r="H6" i="50"/>
  <c r="G6" i="50"/>
  <c r="F6" i="50"/>
  <c r="E6" i="50"/>
  <c r="D6" i="50"/>
  <c r="T9" i="50" l="1"/>
  <c r="T13" i="50"/>
  <c r="T6" i="50"/>
  <c r="T10" i="50"/>
  <c r="P15" i="50"/>
  <c r="P48" i="50"/>
  <c r="L48" i="50"/>
  <c r="L15" i="50"/>
  <c r="Q52" i="50"/>
  <c r="H48" i="50"/>
  <c r="H15" i="50"/>
  <c r="Q47" i="50"/>
  <c r="J48" i="50"/>
  <c r="N48" i="50"/>
  <c r="I15" i="50"/>
  <c r="M15" i="50"/>
  <c r="F48" i="50"/>
  <c r="G15" i="50"/>
  <c r="G16" i="50" s="1"/>
  <c r="K15" i="50"/>
  <c r="O15" i="50"/>
  <c r="Q30" i="50"/>
  <c r="E48" i="50"/>
  <c r="E15" i="50"/>
  <c r="I48" i="50"/>
  <c r="M48" i="50"/>
  <c r="Q43" i="50"/>
  <c r="G48" i="50"/>
  <c r="K48" i="50"/>
  <c r="O48" i="50"/>
  <c r="Q11" i="50"/>
  <c r="Q7" i="50"/>
  <c r="Q9" i="50"/>
  <c r="Q13" i="50"/>
  <c r="Q6" i="50"/>
  <c r="Q8" i="50"/>
  <c r="Q10" i="50"/>
  <c r="Q14" i="50"/>
  <c r="F15" i="50"/>
  <c r="J15" i="50"/>
  <c r="N15" i="50"/>
  <c r="U15" i="50"/>
  <c r="U16" i="50" s="1"/>
  <c r="U48" i="50"/>
  <c r="S48" i="50"/>
  <c r="S15" i="50"/>
  <c r="S30" i="50"/>
  <c r="T30" i="50" s="1"/>
  <c r="T48" i="50" l="1"/>
  <c r="P16" i="50"/>
  <c r="T15" i="50"/>
  <c r="O16" i="50"/>
  <c r="N16" i="50"/>
  <c r="M16" i="50"/>
  <c r="L16" i="50"/>
  <c r="K16" i="50"/>
  <c r="Q48" i="50"/>
  <c r="J16" i="50"/>
  <c r="I16" i="50"/>
  <c r="H16" i="50"/>
  <c r="S16" i="50"/>
  <c r="F16" i="50"/>
  <c r="E16" i="50"/>
  <c r="Q15" i="50"/>
  <c r="T16" i="50" l="1"/>
  <c r="Q16" i="50"/>
  <c r="Q39" i="49"/>
  <c r="Q38" i="49"/>
  <c r="Q37" i="49"/>
  <c r="Q36" i="49"/>
  <c r="Q35" i="49"/>
  <c r="Q34" i="49"/>
  <c r="Q33" i="49"/>
  <c r="Q32" i="49"/>
  <c r="Q27" i="49"/>
  <c r="Q26" i="49"/>
  <c r="Q25" i="49"/>
  <c r="Q24" i="49"/>
  <c r="Q23" i="49"/>
  <c r="Q22" i="49"/>
  <c r="T22" i="49" s="1"/>
  <c r="Q21" i="49"/>
  <c r="T21" i="49" s="1"/>
  <c r="Q20" i="49"/>
  <c r="F49" i="49" l="1"/>
  <c r="E49" i="49"/>
  <c r="P49" i="49"/>
  <c r="O49" i="49"/>
  <c r="N49" i="49"/>
  <c r="M49" i="49"/>
  <c r="L49" i="49"/>
  <c r="K49" i="49"/>
  <c r="J49" i="49"/>
  <c r="I49" i="49"/>
  <c r="H49" i="49"/>
  <c r="G49" i="49"/>
  <c r="Q48" i="49"/>
  <c r="Q47" i="49"/>
  <c r="Q49" i="49" l="1"/>
  <c r="P44" i="49" l="1"/>
  <c r="O44" i="49"/>
  <c r="N44" i="49"/>
  <c r="M44" i="49"/>
  <c r="L44" i="49"/>
  <c r="K44" i="49"/>
  <c r="J44" i="49"/>
  <c r="I44" i="49"/>
  <c r="H44" i="49"/>
  <c r="G44" i="49"/>
  <c r="F44" i="49"/>
  <c r="E44" i="49"/>
  <c r="Q43" i="49"/>
  <c r="Q42" i="49"/>
  <c r="P40" i="49"/>
  <c r="O40" i="49"/>
  <c r="N40" i="49"/>
  <c r="M40" i="49"/>
  <c r="L40" i="49"/>
  <c r="K40" i="49"/>
  <c r="J40" i="49"/>
  <c r="I40" i="49"/>
  <c r="H40" i="49"/>
  <c r="G40" i="49"/>
  <c r="F40" i="49"/>
  <c r="E40" i="49"/>
  <c r="P28" i="49"/>
  <c r="O28" i="49"/>
  <c r="N28" i="49"/>
  <c r="M28" i="49"/>
  <c r="L28" i="49"/>
  <c r="K28" i="49"/>
  <c r="J28" i="49"/>
  <c r="I28" i="49"/>
  <c r="H28" i="49"/>
  <c r="H14" i="49" s="1"/>
  <c r="H15" i="49" s="1"/>
  <c r="G28" i="49"/>
  <c r="F28" i="49"/>
  <c r="E28" i="49"/>
  <c r="P13" i="49"/>
  <c r="O13" i="49"/>
  <c r="N13" i="49"/>
  <c r="M13" i="49"/>
  <c r="L13" i="49"/>
  <c r="K13" i="49"/>
  <c r="J13" i="49"/>
  <c r="I13" i="49"/>
  <c r="H13" i="49"/>
  <c r="G13" i="49"/>
  <c r="F13" i="49"/>
  <c r="E13" i="49"/>
  <c r="P12" i="49"/>
  <c r="O12" i="49"/>
  <c r="N12" i="49"/>
  <c r="M12" i="49"/>
  <c r="L12" i="49"/>
  <c r="K12" i="49"/>
  <c r="J12" i="49"/>
  <c r="I12" i="49"/>
  <c r="H12" i="49"/>
  <c r="G12" i="49"/>
  <c r="F12" i="49"/>
  <c r="E12" i="49"/>
  <c r="P11" i="49"/>
  <c r="O11" i="49"/>
  <c r="N11" i="49"/>
  <c r="M11" i="49"/>
  <c r="L11" i="49"/>
  <c r="K11" i="49"/>
  <c r="J11" i="49"/>
  <c r="I11" i="49"/>
  <c r="H11" i="49"/>
  <c r="G11" i="49"/>
  <c r="F11" i="49"/>
  <c r="E11" i="49"/>
  <c r="P10" i="49"/>
  <c r="O10" i="49"/>
  <c r="N10" i="49"/>
  <c r="M10" i="49"/>
  <c r="L10" i="49"/>
  <c r="K10" i="49"/>
  <c r="J10" i="49"/>
  <c r="I10" i="49"/>
  <c r="H10" i="49"/>
  <c r="G10" i="49"/>
  <c r="F10" i="49"/>
  <c r="E10" i="49"/>
  <c r="P9" i="49"/>
  <c r="O9" i="49"/>
  <c r="N9" i="49"/>
  <c r="M9" i="49"/>
  <c r="L9" i="49"/>
  <c r="K9" i="49"/>
  <c r="J9" i="49"/>
  <c r="I9" i="49"/>
  <c r="H9" i="49"/>
  <c r="G9" i="49"/>
  <c r="F9" i="49"/>
  <c r="E9" i="49"/>
  <c r="P8" i="49"/>
  <c r="O8" i="49"/>
  <c r="N8" i="49"/>
  <c r="M8" i="49"/>
  <c r="L8" i="49"/>
  <c r="K8" i="49"/>
  <c r="J8" i="49"/>
  <c r="I8" i="49"/>
  <c r="H8" i="49"/>
  <c r="G8" i="49"/>
  <c r="F8" i="49"/>
  <c r="E8" i="49"/>
  <c r="P7" i="49"/>
  <c r="O7" i="49"/>
  <c r="N7" i="49"/>
  <c r="M7" i="49"/>
  <c r="L7" i="49"/>
  <c r="K7" i="49"/>
  <c r="J7" i="49"/>
  <c r="I7" i="49"/>
  <c r="H7" i="49"/>
  <c r="G7" i="49"/>
  <c r="F7" i="49"/>
  <c r="E7" i="49"/>
  <c r="P6" i="49"/>
  <c r="O6" i="49"/>
  <c r="N6" i="49"/>
  <c r="M6" i="49"/>
  <c r="L6" i="49"/>
  <c r="K6" i="49"/>
  <c r="J6" i="49"/>
  <c r="I6" i="49"/>
  <c r="H6" i="49"/>
  <c r="G6" i="49"/>
  <c r="F6" i="49"/>
  <c r="E6" i="49"/>
  <c r="D6" i="49"/>
  <c r="P14" i="49" l="1"/>
  <c r="Q44" i="49"/>
  <c r="M45" i="49"/>
  <c r="M14" i="49"/>
  <c r="L14" i="49"/>
  <c r="L15" i="49" s="1"/>
  <c r="I14" i="49"/>
  <c r="E45" i="49"/>
  <c r="E14" i="49"/>
  <c r="E15" i="49" s="1"/>
  <c r="I45" i="49"/>
  <c r="Q9" i="49"/>
  <c r="H45" i="49"/>
  <c r="L45" i="49"/>
  <c r="P45" i="49"/>
  <c r="Q40" i="49"/>
  <c r="F14" i="49"/>
  <c r="J14" i="49"/>
  <c r="J15" i="49" s="1"/>
  <c r="N14" i="49"/>
  <c r="Q6" i="49"/>
  <c r="Q8" i="49"/>
  <c r="Q11" i="49"/>
  <c r="Q13" i="49"/>
  <c r="G14" i="49"/>
  <c r="G15" i="49" s="1"/>
  <c r="K14" i="49"/>
  <c r="O14" i="49"/>
  <c r="Q7" i="49"/>
  <c r="Q10" i="49"/>
  <c r="Q12" i="49"/>
  <c r="Q28" i="49"/>
  <c r="F45" i="49"/>
  <c r="J45" i="49"/>
  <c r="N45" i="49"/>
  <c r="G45" i="49"/>
  <c r="K45" i="49"/>
  <c r="O45" i="49"/>
  <c r="Q45" i="49" l="1"/>
  <c r="P15" i="49"/>
  <c r="O15" i="49"/>
  <c r="N15" i="49"/>
  <c r="M15" i="49"/>
  <c r="K15" i="49"/>
  <c r="I15" i="49"/>
  <c r="F15" i="49"/>
  <c r="Q14" i="49"/>
  <c r="Q15" i="49" l="1"/>
  <c r="S44" i="48"/>
  <c r="S40" i="48"/>
  <c r="U40" i="48"/>
  <c r="U44" i="48"/>
  <c r="S28" i="48"/>
  <c r="S45" i="48" l="1"/>
  <c r="Q48" i="48"/>
  <c r="Q47" i="48"/>
  <c r="P49" i="48"/>
  <c r="O49" i="48"/>
  <c r="N49" i="48"/>
  <c r="M49" i="48"/>
  <c r="L49" i="48"/>
  <c r="K49" i="48"/>
  <c r="J49" i="48"/>
  <c r="I49" i="48"/>
  <c r="H49" i="48"/>
  <c r="G49" i="48"/>
  <c r="I28" i="48"/>
  <c r="S10" i="48"/>
  <c r="S6" i="48"/>
  <c r="U28" i="48"/>
  <c r="P44" i="48"/>
  <c r="O44" i="48"/>
  <c r="N44" i="48"/>
  <c r="M44" i="48"/>
  <c r="L44" i="48"/>
  <c r="K44" i="48"/>
  <c r="J44" i="48"/>
  <c r="I44" i="48"/>
  <c r="H44" i="48"/>
  <c r="G44" i="48"/>
  <c r="F44" i="48"/>
  <c r="E44" i="48"/>
  <c r="Q43" i="48"/>
  <c r="Q42" i="48"/>
  <c r="U45" i="48"/>
  <c r="P40" i="48"/>
  <c r="O40" i="48"/>
  <c r="N40" i="48"/>
  <c r="M40" i="48"/>
  <c r="L40" i="48"/>
  <c r="K40" i="48"/>
  <c r="J40" i="48"/>
  <c r="I40" i="48"/>
  <c r="H40" i="48"/>
  <c r="G40" i="48"/>
  <c r="F40" i="48"/>
  <c r="E40" i="48"/>
  <c r="Q39" i="48"/>
  <c r="Q38" i="48"/>
  <c r="Q37" i="48"/>
  <c r="Q36" i="48"/>
  <c r="Q35" i="48"/>
  <c r="Q34" i="48"/>
  <c r="Q33" i="48"/>
  <c r="S33" i="49" s="1"/>
  <c r="S7" i="49" s="1"/>
  <c r="Q32" i="48"/>
  <c r="P28" i="48"/>
  <c r="O28" i="48"/>
  <c r="N28" i="48"/>
  <c r="M28" i="48"/>
  <c r="M14" i="48" s="1"/>
  <c r="L28" i="48"/>
  <c r="K28" i="48"/>
  <c r="J28" i="48"/>
  <c r="J14" i="48" s="1"/>
  <c r="H28" i="48"/>
  <c r="G28" i="48"/>
  <c r="F28" i="48"/>
  <c r="E28" i="48"/>
  <c r="Q27" i="48"/>
  <c r="Q26" i="48"/>
  <c r="Q25" i="48"/>
  <c r="Q23" i="48"/>
  <c r="Q20" i="48"/>
  <c r="U13" i="48"/>
  <c r="S13" i="48"/>
  <c r="P13" i="48"/>
  <c r="O13" i="48"/>
  <c r="N13" i="48"/>
  <c r="M13" i="48"/>
  <c r="L13" i="48"/>
  <c r="K13" i="48"/>
  <c r="J13" i="48"/>
  <c r="I13" i="48"/>
  <c r="H13" i="48"/>
  <c r="G13" i="48"/>
  <c r="F13" i="48"/>
  <c r="E13" i="48"/>
  <c r="U12" i="48"/>
  <c r="S12" i="48"/>
  <c r="P12" i="48"/>
  <c r="O12" i="48"/>
  <c r="N12" i="48"/>
  <c r="M12" i="48"/>
  <c r="L12" i="48"/>
  <c r="K12" i="48"/>
  <c r="J12" i="48"/>
  <c r="I12" i="48"/>
  <c r="H12" i="48"/>
  <c r="G12" i="48"/>
  <c r="F12" i="48"/>
  <c r="E12" i="48"/>
  <c r="U11" i="48"/>
  <c r="S11" i="48"/>
  <c r="P11" i="48"/>
  <c r="O11" i="48"/>
  <c r="N11" i="48"/>
  <c r="M11" i="48"/>
  <c r="L11" i="48"/>
  <c r="K11" i="48"/>
  <c r="J11" i="48"/>
  <c r="I11" i="48"/>
  <c r="H11" i="48"/>
  <c r="G11" i="48"/>
  <c r="F11" i="48"/>
  <c r="E11" i="48"/>
  <c r="P10" i="48"/>
  <c r="O10" i="48"/>
  <c r="N10" i="48"/>
  <c r="M10" i="48"/>
  <c r="L10" i="48"/>
  <c r="K10" i="48"/>
  <c r="J10" i="48"/>
  <c r="H10" i="48"/>
  <c r="G10" i="48"/>
  <c r="F10" i="48"/>
  <c r="E10" i="48"/>
  <c r="U9" i="48"/>
  <c r="S9" i="48"/>
  <c r="P9" i="48"/>
  <c r="O9" i="48"/>
  <c r="N9" i="48"/>
  <c r="M9" i="48"/>
  <c r="L9" i="48"/>
  <c r="K9" i="48"/>
  <c r="J9" i="48"/>
  <c r="I9" i="48"/>
  <c r="H9" i="48"/>
  <c r="G9" i="48"/>
  <c r="F9" i="48"/>
  <c r="E9" i="48"/>
  <c r="U8" i="48"/>
  <c r="S8" i="48"/>
  <c r="P8" i="48"/>
  <c r="O8" i="48"/>
  <c r="N8" i="48"/>
  <c r="M8" i="48"/>
  <c r="L8" i="48"/>
  <c r="K8" i="48"/>
  <c r="J8" i="48"/>
  <c r="I8" i="48"/>
  <c r="H8" i="48"/>
  <c r="G8" i="48"/>
  <c r="F8" i="48"/>
  <c r="E8" i="48"/>
  <c r="U7" i="48"/>
  <c r="S7" i="48"/>
  <c r="P7" i="48"/>
  <c r="O7" i="48"/>
  <c r="N7" i="48"/>
  <c r="M7" i="48"/>
  <c r="L7" i="48"/>
  <c r="K7" i="48"/>
  <c r="J7" i="48"/>
  <c r="I7" i="48"/>
  <c r="H7" i="48"/>
  <c r="G7" i="48"/>
  <c r="F7" i="48"/>
  <c r="E7" i="48"/>
  <c r="U6" i="48"/>
  <c r="P6" i="48"/>
  <c r="O6" i="48"/>
  <c r="N6" i="48"/>
  <c r="M6" i="48"/>
  <c r="L6" i="48"/>
  <c r="K6" i="48"/>
  <c r="J6" i="48"/>
  <c r="I6" i="48"/>
  <c r="H6" i="48"/>
  <c r="G6" i="48"/>
  <c r="F6" i="48"/>
  <c r="E6" i="48"/>
  <c r="D6" i="48"/>
  <c r="J15" i="48" l="1"/>
  <c r="T25" i="48"/>
  <c r="S25" i="49"/>
  <c r="T38" i="48"/>
  <c r="S38" i="49"/>
  <c r="T38" i="49" s="1"/>
  <c r="T26" i="48"/>
  <c r="S26" i="49"/>
  <c r="T35" i="48"/>
  <c r="S35" i="49"/>
  <c r="T35" i="49" s="1"/>
  <c r="T39" i="48"/>
  <c r="S39" i="49"/>
  <c r="T39" i="49" s="1"/>
  <c r="T23" i="48"/>
  <c r="S23" i="49"/>
  <c r="T37" i="48"/>
  <c r="S37" i="49"/>
  <c r="T37" i="49" s="1"/>
  <c r="T42" i="48"/>
  <c r="S42" i="49"/>
  <c r="T34" i="48"/>
  <c r="S34" i="49"/>
  <c r="T43" i="48"/>
  <c r="S43" i="49"/>
  <c r="T20" i="48"/>
  <c r="S20" i="49"/>
  <c r="T27" i="48"/>
  <c r="S27" i="49"/>
  <c r="T32" i="48"/>
  <c r="S32" i="49"/>
  <c r="T36" i="48"/>
  <c r="S36" i="49"/>
  <c r="T36" i="49" s="1"/>
  <c r="P14" i="48"/>
  <c r="O14" i="48"/>
  <c r="O15" i="48" s="1"/>
  <c r="M15" i="48"/>
  <c r="E14" i="48"/>
  <c r="E15" i="48" s="1"/>
  <c r="N14" i="48"/>
  <c r="L14" i="48"/>
  <c r="L15" i="48" s="1"/>
  <c r="K14" i="48"/>
  <c r="Q49" i="48"/>
  <c r="U14" i="48"/>
  <c r="U15" i="48" s="1"/>
  <c r="I10" i="48"/>
  <c r="Q10" i="48" s="1"/>
  <c r="T10" i="48" s="1"/>
  <c r="Q24" i="48"/>
  <c r="I14" i="48"/>
  <c r="I15" i="48" s="1"/>
  <c r="H14" i="48"/>
  <c r="H15" i="48" s="1"/>
  <c r="G14" i="48"/>
  <c r="G15" i="48" s="1"/>
  <c r="S14" i="48"/>
  <c r="Q11" i="48"/>
  <c r="T11" i="48" s="1"/>
  <c r="F14" i="48"/>
  <c r="F15" i="48" s="1"/>
  <c r="Q12" i="48"/>
  <c r="T12" i="48" s="1"/>
  <c r="E45" i="48"/>
  <c r="Q44" i="48"/>
  <c r="T44" i="48" s="1"/>
  <c r="Q40" i="48"/>
  <c r="T40" i="48" s="1"/>
  <c r="F45" i="48"/>
  <c r="H45" i="48"/>
  <c r="J45" i="48"/>
  <c r="L45" i="48"/>
  <c r="N45" i="48"/>
  <c r="Q6" i="48"/>
  <c r="T6" i="48" s="1"/>
  <c r="Q7" i="48"/>
  <c r="Q9" i="48"/>
  <c r="T9" i="48" s="1"/>
  <c r="Q13" i="48"/>
  <c r="T13" i="48" s="1"/>
  <c r="G45" i="48"/>
  <c r="I45" i="48"/>
  <c r="K45" i="48"/>
  <c r="M45" i="48"/>
  <c r="O45" i="48"/>
  <c r="Q28" i="48"/>
  <c r="T28" i="48" s="1"/>
  <c r="Q8" i="48"/>
  <c r="T8" i="48" s="1"/>
  <c r="P45" i="48"/>
  <c r="T24" i="48" l="1"/>
  <c r="S24" i="49"/>
  <c r="S28" i="49" s="1"/>
  <c r="T28" i="49" s="1"/>
  <c r="T20" i="49"/>
  <c r="S6" i="49"/>
  <c r="T34" i="49"/>
  <c r="S8" i="49"/>
  <c r="T8" i="49" s="1"/>
  <c r="T25" i="49"/>
  <c r="S11" i="49"/>
  <c r="T11" i="49" s="1"/>
  <c r="T27" i="49"/>
  <c r="S13" i="49"/>
  <c r="T13" i="49" s="1"/>
  <c r="S44" i="49"/>
  <c r="T43" i="49"/>
  <c r="T23" i="49"/>
  <c r="S9" i="49"/>
  <c r="T9" i="49" s="1"/>
  <c r="S40" i="49"/>
  <c r="T40" i="49" s="1"/>
  <c r="T32" i="49"/>
  <c r="T26" i="49"/>
  <c r="S12" i="49"/>
  <c r="T12" i="49" s="1"/>
  <c r="P15" i="48"/>
  <c r="N15" i="48"/>
  <c r="Q14" i="48"/>
  <c r="T14" i="48" s="1"/>
  <c r="K15" i="48"/>
  <c r="Q45" i="48"/>
  <c r="T45" i="48" s="1"/>
  <c r="S15" i="48"/>
  <c r="T24" i="49" l="1"/>
  <c r="S10" i="49"/>
  <c r="T10" i="49" s="1"/>
  <c r="S45" i="49"/>
  <c r="T45" i="49" s="1"/>
  <c r="T44" i="49"/>
  <c r="T6" i="49"/>
  <c r="Q15" i="48"/>
  <c r="T15" i="48" s="1"/>
  <c r="S28" i="47"/>
  <c r="S14" i="49" l="1"/>
  <c r="S15" i="49" s="1"/>
  <c r="T15" i="49" s="1"/>
  <c r="E8" i="47"/>
  <c r="Q36" i="47"/>
  <c r="U36" i="49" s="1"/>
  <c r="Q24" i="47"/>
  <c r="U24" i="49" s="1"/>
  <c r="P10" i="47"/>
  <c r="O10" i="47"/>
  <c r="N10" i="47"/>
  <c r="M10" i="47"/>
  <c r="L10" i="47"/>
  <c r="K10" i="47"/>
  <c r="J10" i="47"/>
  <c r="I10" i="47"/>
  <c r="H10" i="47"/>
  <c r="G10" i="47"/>
  <c r="F10" i="47"/>
  <c r="E10" i="47"/>
  <c r="U44" i="47"/>
  <c r="S44" i="47"/>
  <c r="P44" i="47"/>
  <c r="O44" i="47"/>
  <c r="N44" i="47"/>
  <c r="M44" i="47"/>
  <c r="L44" i="47"/>
  <c r="K44" i="47"/>
  <c r="J44" i="47"/>
  <c r="I44" i="47"/>
  <c r="H44" i="47"/>
  <c r="G44" i="47"/>
  <c r="F44" i="47"/>
  <c r="E44" i="47"/>
  <c r="Q43" i="47"/>
  <c r="Q42" i="47"/>
  <c r="U40" i="47"/>
  <c r="S40" i="47"/>
  <c r="P40" i="47"/>
  <c r="O40" i="47"/>
  <c r="N40" i="47"/>
  <c r="M40" i="47"/>
  <c r="L40" i="47"/>
  <c r="K40" i="47"/>
  <c r="J40" i="47"/>
  <c r="I40" i="47"/>
  <c r="H40" i="47"/>
  <c r="G40" i="47"/>
  <c r="F40" i="47"/>
  <c r="E40" i="47"/>
  <c r="Q39" i="47"/>
  <c r="Q38" i="47"/>
  <c r="Q37" i="47"/>
  <c r="Q35" i="47"/>
  <c r="Q34" i="47"/>
  <c r="Q33" i="47"/>
  <c r="Q32" i="47"/>
  <c r="U28" i="47"/>
  <c r="P28" i="47"/>
  <c r="O28" i="47"/>
  <c r="O14" i="47" s="1"/>
  <c r="O15" i="47" s="1"/>
  <c r="N28" i="47"/>
  <c r="N14" i="47" s="1"/>
  <c r="N15" i="47" s="1"/>
  <c r="M28" i="47"/>
  <c r="L28" i="47"/>
  <c r="K28" i="47"/>
  <c r="K14" i="47" s="1"/>
  <c r="K15" i="47" s="1"/>
  <c r="J28" i="47"/>
  <c r="I28" i="47"/>
  <c r="H28" i="47"/>
  <c r="G28" i="47"/>
  <c r="G14" i="47" s="1"/>
  <c r="G15" i="47" s="1"/>
  <c r="F28" i="47"/>
  <c r="F14" i="47" s="1"/>
  <c r="F15" i="47" s="1"/>
  <c r="E28" i="47"/>
  <c r="E14" i="47" s="1"/>
  <c r="E15" i="47" s="1"/>
  <c r="Q27" i="47"/>
  <c r="Q26" i="47"/>
  <c r="Q25" i="47"/>
  <c r="Q23" i="47"/>
  <c r="Q20" i="47"/>
  <c r="U13" i="47"/>
  <c r="S13" i="47"/>
  <c r="P13" i="47"/>
  <c r="O13" i="47"/>
  <c r="N13" i="47"/>
  <c r="M13" i="47"/>
  <c r="L13" i="47"/>
  <c r="K13" i="47"/>
  <c r="J13" i="47"/>
  <c r="I13" i="47"/>
  <c r="H13" i="47"/>
  <c r="G13" i="47"/>
  <c r="F13" i="47"/>
  <c r="E13" i="47"/>
  <c r="U12" i="47"/>
  <c r="S12" i="47"/>
  <c r="P12" i="47"/>
  <c r="O12" i="47"/>
  <c r="N12" i="47"/>
  <c r="M12" i="47"/>
  <c r="L12" i="47"/>
  <c r="K12" i="47"/>
  <c r="J12" i="47"/>
  <c r="I12" i="47"/>
  <c r="H12" i="47"/>
  <c r="G12" i="47"/>
  <c r="F12" i="47"/>
  <c r="E12" i="47"/>
  <c r="U11" i="47"/>
  <c r="S11" i="47"/>
  <c r="P11" i="47"/>
  <c r="O11" i="47"/>
  <c r="N11" i="47"/>
  <c r="M11" i="47"/>
  <c r="L11" i="47"/>
  <c r="K11" i="47"/>
  <c r="J11" i="47"/>
  <c r="I11" i="47"/>
  <c r="H11" i="47"/>
  <c r="G11" i="47"/>
  <c r="F11" i="47"/>
  <c r="E11" i="47"/>
  <c r="U9" i="47"/>
  <c r="S9" i="47"/>
  <c r="P9" i="47"/>
  <c r="O9" i="47"/>
  <c r="N9" i="47"/>
  <c r="M9" i="47"/>
  <c r="L9" i="47"/>
  <c r="K9" i="47"/>
  <c r="J9" i="47"/>
  <c r="I9" i="47"/>
  <c r="H9" i="47"/>
  <c r="G9" i="47"/>
  <c r="F9" i="47"/>
  <c r="E9" i="47"/>
  <c r="U8" i="47"/>
  <c r="S8" i="47"/>
  <c r="P8" i="47"/>
  <c r="O8" i="47"/>
  <c r="N8" i="47"/>
  <c r="M8" i="47"/>
  <c r="L8" i="47"/>
  <c r="K8" i="47"/>
  <c r="J8" i="47"/>
  <c r="I8" i="47"/>
  <c r="H8" i="47"/>
  <c r="G8" i="47"/>
  <c r="F8" i="47"/>
  <c r="U7" i="47"/>
  <c r="S7" i="47"/>
  <c r="P7" i="47"/>
  <c r="O7" i="47"/>
  <c r="N7" i="47"/>
  <c r="M7" i="47"/>
  <c r="L7" i="47"/>
  <c r="K7" i="47"/>
  <c r="J7" i="47"/>
  <c r="I7" i="47"/>
  <c r="H7" i="47"/>
  <c r="G7" i="47"/>
  <c r="F7" i="47"/>
  <c r="E7" i="47"/>
  <c r="U6" i="47"/>
  <c r="S6" i="47"/>
  <c r="P6" i="47"/>
  <c r="O6" i="47"/>
  <c r="N6" i="47"/>
  <c r="M6" i="47"/>
  <c r="L6" i="47"/>
  <c r="K6" i="47"/>
  <c r="J6" i="47"/>
  <c r="I6" i="47"/>
  <c r="H6" i="47"/>
  <c r="G6" i="47"/>
  <c r="F6" i="47"/>
  <c r="E6" i="47"/>
  <c r="D6" i="47"/>
  <c r="T14" i="49" l="1"/>
  <c r="U10" i="49"/>
  <c r="T23" i="47"/>
  <c r="U23" i="49"/>
  <c r="T35" i="47"/>
  <c r="U35" i="49"/>
  <c r="T25" i="47"/>
  <c r="U25" i="49"/>
  <c r="T32" i="47"/>
  <c r="U32" i="49"/>
  <c r="T37" i="47"/>
  <c r="U37" i="49"/>
  <c r="T20" i="47"/>
  <c r="U20" i="49"/>
  <c r="T27" i="47"/>
  <c r="U27" i="49"/>
  <c r="T34" i="47"/>
  <c r="U34" i="49"/>
  <c r="U8" i="49" s="1"/>
  <c r="T39" i="47"/>
  <c r="U39" i="49"/>
  <c r="T43" i="47"/>
  <c r="U43" i="49"/>
  <c r="T26" i="47"/>
  <c r="U26" i="49"/>
  <c r="T33" i="47"/>
  <c r="U33" i="49"/>
  <c r="U7" i="49" s="1"/>
  <c r="T38" i="47"/>
  <c r="U38" i="49"/>
  <c r="T42" i="47"/>
  <c r="U42" i="49"/>
  <c r="H14" i="47"/>
  <c r="H15" i="47" s="1"/>
  <c r="P14" i="47"/>
  <c r="M14" i="47"/>
  <c r="L14" i="47"/>
  <c r="J14" i="47"/>
  <c r="J15" i="47" s="1"/>
  <c r="I14" i="47"/>
  <c r="Q10" i="47"/>
  <c r="S14" i="47"/>
  <c r="Q13" i="47"/>
  <c r="T13" i="47" s="1"/>
  <c r="U14" i="47"/>
  <c r="U15" i="47" s="1"/>
  <c r="Q9" i="47"/>
  <c r="T9" i="47" s="1"/>
  <c r="Q11" i="47"/>
  <c r="T11" i="47" s="1"/>
  <c r="Q44" i="47"/>
  <c r="T44" i="47" s="1"/>
  <c r="Q6" i="47"/>
  <c r="T6" i="47" s="1"/>
  <c r="Q7" i="47"/>
  <c r="T7" i="47" s="1"/>
  <c r="Q28" i="47"/>
  <c r="T28" i="47" s="1"/>
  <c r="Q12" i="47"/>
  <c r="T12" i="47" s="1"/>
  <c r="Q40" i="47"/>
  <c r="T40" i="47" s="1"/>
  <c r="E45" i="47"/>
  <c r="G45" i="47"/>
  <c r="I45" i="47"/>
  <c r="K45" i="47"/>
  <c r="M45" i="47"/>
  <c r="O45" i="47"/>
  <c r="F45" i="47"/>
  <c r="H45" i="47"/>
  <c r="J45" i="47"/>
  <c r="L45" i="47"/>
  <c r="N45" i="47"/>
  <c r="P45" i="47"/>
  <c r="Q8" i="47"/>
  <c r="T8" i="47" s="1"/>
  <c r="U45" i="47"/>
  <c r="S45" i="47"/>
  <c r="P15" i="47"/>
  <c r="S15" i="44"/>
  <c r="S13" i="44"/>
  <c r="S12" i="44"/>
  <c r="S11" i="44"/>
  <c r="S10" i="44"/>
  <c r="S9" i="44"/>
  <c r="S8" i="44"/>
  <c r="S7" i="44"/>
  <c r="S6" i="44"/>
  <c r="U28" i="49" l="1"/>
  <c r="U6" i="49"/>
  <c r="U44" i="49"/>
  <c r="U40" i="49"/>
  <c r="U12" i="49"/>
  <c r="U13" i="49"/>
  <c r="U11" i="49"/>
  <c r="U9" i="49"/>
  <c r="S14" i="44"/>
  <c r="M15" i="47"/>
  <c r="L15" i="47"/>
  <c r="Q14" i="47"/>
  <c r="T14" i="47" s="1"/>
  <c r="I15" i="47"/>
  <c r="S15" i="47"/>
  <c r="Q45" i="47"/>
  <c r="T45" i="47" s="1"/>
  <c r="U28" i="46"/>
  <c r="Q42" i="46"/>
  <c r="T42" i="46" s="1"/>
  <c r="Q41" i="46"/>
  <c r="T41" i="46" s="1"/>
  <c r="Q38" i="46"/>
  <c r="T38" i="46" s="1"/>
  <c r="Q37" i="46"/>
  <c r="T37" i="46" s="1"/>
  <c r="Q36" i="46"/>
  <c r="T36" i="46" s="1"/>
  <c r="Q35" i="46"/>
  <c r="T35" i="46" s="1"/>
  <c r="Q34" i="46"/>
  <c r="T34" i="46" s="1"/>
  <c r="Q33" i="46"/>
  <c r="T33" i="46" s="1"/>
  <c r="Q32" i="46"/>
  <c r="T32" i="46" s="1"/>
  <c r="Q27" i="46"/>
  <c r="T27" i="46" s="1"/>
  <c r="Q26" i="46"/>
  <c r="T26" i="46" s="1"/>
  <c r="Q25" i="46"/>
  <c r="T25" i="46" s="1"/>
  <c r="Q24" i="46"/>
  <c r="T24" i="46" s="1"/>
  <c r="Q23" i="46"/>
  <c r="T23" i="46" s="1"/>
  <c r="Q20" i="46"/>
  <c r="T20" i="46" s="1"/>
  <c r="P8" i="46"/>
  <c r="O8" i="46"/>
  <c r="N8" i="46"/>
  <c r="M8" i="46"/>
  <c r="L8" i="46"/>
  <c r="K8" i="46"/>
  <c r="J8" i="46"/>
  <c r="I8" i="46"/>
  <c r="H8" i="46"/>
  <c r="G8" i="46"/>
  <c r="F8" i="46"/>
  <c r="E43" i="46"/>
  <c r="E8" i="46"/>
  <c r="P6" i="46"/>
  <c r="O6" i="46"/>
  <c r="N6" i="46"/>
  <c r="M6" i="46"/>
  <c r="L6" i="46"/>
  <c r="K6" i="46"/>
  <c r="J6" i="46"/>
  <c r="I6" i="46"/>
  <c r="H6" i="46"/>
  <c r="G6" i="46"/>
  <c r="F6" i="46"/>
  <c r="E6" i="46"/>
  <c r="U43" i="46"/>
  <c r="P43" i="46"/>
  <c r="O43" i="46"/>
  <c r="N43" i="46"/>
  <c r="M43" i="46"/>
  <c r="L43" i="46"/>
  <c r="K43" i="46"/>
  <c r="J43" i="46"/>
  <c r="I43" i="46"/>
  <c r="H43" i="46"/>
  <c r="G43" i="46"/>
  <c r="F43" i="46"/>
  <c r="S43" i="46"/>
  <c r="P44" i="33"/>
  <c r="O44" i="33"/>
  <c r="N44" i="33"/>
  <c r="M44" i="33"/>
  <c r="L44" i="33"/>
  <c r="K44" i="33"/>
  <c r="J44" i="33"/>
  <c r="I44" i="33"/>
  <c r="H44" i="33"/>
  <c r="G44" i="33"/>
  <c r="F44" i="33"/>
  <c r="E44" i="33"/>
  <c r="U44" i="33"/>
  <c r="Q43" i="33"/>
  <c r="O7" i="33"/>
  <c r="O9" i="33"/>
  <c r="J7" i="33"/>
  <c r="U40" i="33"/>
  <c r="U29" i="33"/>
  <c r="U14" i="33"/>
  <c r="U13" i="33"/>
  <c r="U12" i="33"/>
  <c r="U11" i="33"/>
  <c r="U10" i="33"/>
  <c r="U9" i="33"/>
  <c r="U8" i="33"/>
  <c r="U7" i="33"/>
  <c r="S42" i="33"/>
  <c r="S44" i="33" s="1"/>
  <c r="S39" i="33"/>
  <c r="S38" i="33"/>
  <c r="S37" i="33"/>
  <c r="S36" i="33"/>
  <c r="S35" i="33"/>
  <c r="S34" i="33"/>
  <c r="S33" i="33"/>
  <c r="S28" i="33"/>
  <c r="S27" i="33"/>
  <c r="S26" i="33"/>
  <c r="S12" i="33" s="1"/>
  <c r="S25" i="33"/>
  <c r="S24" i="33"/>
  <c r="S23" i="33"/>
  <c r="S22" i="33"/>
  <c r="S8" i="33" s="1"/>
  <c r="S21" i="33"/>
  <c r="S14" i="33"/>
  <c r="U39" i="46"/>
  <c r="S39" i="46"/>
  <c r="P39" i="46"/>
  <c r="O39" i="46"/>
  <c r="N39" i="46"/>
  <c r="M39" i="46"/>
  <c r="L39" i="46"/>
  <c r="K39" i="46"/>
  <c r="J39" i="46"/>
  <c r="I39" i="46"/>
  <c r="H39" i="46"/>
  <c r="G39" i="46"/>
  <c r="F39" i="46"/>
  <c r="S28" i="46"/>
  <c r="P28" i="46"/>
  <c r="O28" i="46"/>
  <c r="N28" i="46"/>
  <c r="M28" i="46"/>
  <c r="L28" i="46"/>
  <c r="K28" i="46"/>
  <c r="J28" i="46"/>
  <c r="I28" i="46"/>
  <c r="H28" i="46"/>
  <c r="G28" i="46"/>
  <c r="F28" i="46"/>
  <c r="E28" i="46"/>
  <c r="U13" i="46"/>
  <c r="S13" i="46"/>
  <c r="P13" i="46"/>
  <c r="O13" i="46"/>
  <c r="N13" i="46"/>
  <c r="M13" i="46"/>
  <c r="L13" i="46"/>
  <c r="K13" i="46"/>
  <c r="J13" i="46"/>
  <c r="I13" i="46"/>
  <c r="H13" i="46"/>
  <c r="G13" i="46"/>
  <c r="F13" i="46"/>
  <c r="E13" i="46"/>
  <c r="U12" i="46"/>
  <c r="S12" i="46"/>
  <c r="P12" i="46"/>
  <c r="O12" i="46"/>
  <c r="N12" i="46"/>
  <c r="M12" i="46"/>
  <c r="L12" i="46"/>
  <c r="K12" i="46"/>
  <c r="J12" i="46"/>
  <c r="I12" i="46"/>
  <c r="H12" i="46"/>
  <c r="G12" i="46"/>
  <c r="F12" i="46"/>
  <c r="E12" i="46"/>
  <c r="U11" i="46"/>
  <c r="S11" i="46"/>
  <c r="P11" i="46"/>
  <c r="O11" i="46"/>
  <c r="N11" i="46"/>
  <c r="M11" i="46"/>
  <c r="L11" i="46"/>
  <c r="K11" i="46"/>
  <c r="J11" i="46"/>
  <c r="I11" i="46"/>
  <c r="H11" i="46"/>
  <c r="G11" i="46"/>
  <c r="F11" i="46"/>
  <c r="E11" i="46"/>
  <c r="U10" i="46"/>
  <c r="S10" i="46"/>
  <c r="P10" i="46"/>
  <c r="O10" i="46"/>
  <c r="N10" i="46"/>
  <c r="M10" i="46"/>
  <c r="L10" i="46"/>
  <c r="K10" i="46"/>
  <c r="J10" i="46"/>
  <c r="I10" i="46"/>
  <c r="H10" i="46"/>
  <c r="G10" i="46"/>
  <c r="F10" i="46"/>
  <c r="E10" i="46"/>
  <c r="U9" i="46"/>
  <c r="S9" i="46"/>
  <c r="P9" i="46"/>
  <c r="O9" i="46"/>
  <c r="N9" i="46"/>
  <c r="M9" i="46"/>
  <c r="L9" i="46"/>
  <c r="K9" i="46"/>
  <c r="J9" i="46"/>
  <c r="I9" i="46"/>
  <c r="H9" i="46"/>
  <c r="G9" i="46"/>
  <c r="F9" i="46"/>
  <c r="E9" i="46"/>
  <c r="U8" i="46"/>
  <c r="S8" i="46"/>
  <c r="U7" i="46"/>
  <c r="S7" i="46"/>
  <c r="P7" i="46"/>
  <c r="O7" i="46"/>
  <c r="N7" i="46"/>
  <c r="M7" i="46"/>
  <c r="L7" i="46"/>
  <c r="K7" i="46"/>
  <c r="J7" i="46"/>
  <c r="I7" i="46"/>
  <c r="H7" i="46"/>
  <c r="G7" i="46"/>
  <c r="F7" i="46"/>
  <c r="E7" i="46"/>
  <c r="U6" i="46"/>
  <c r="S6" i="46"/>
  <c r="S14" i="46" s="1"/>
  <c r="D6" i="46"/>
  <c r="S14" i="43"/>
  <c r="S15" i="43" s="1"/>
  <c r="M7" i="33"/>
  <c r="L7" i="33"/>
  <c r="K7" i="33"/>
  <c r="I7" i="33"/>
  <c r="D7" i="33"/>
  <c r="K29" i="33"/>
  <c r="K12" i="33"/>
  <c r="J8" i="33"/>
  <c r="J9" i="33"/>
  <c r="J12" i="33"/>
  <c r="H33" i="41"/>
  <c r="H36" i="41" s="1"/>
  <c r="H32" i="41"/>
  <c r="H35" i="41" s="1"/>
  <c r="H19" i="41"/>
  <c r="H7" i="41"/>
  <c r="H24" i="33"/>
  <c r="Q42" i="33"/>
  <c r="T42" i="33" s="1"/>
  <c r="G33" i="41"/>
  <c r="G32" i="41"/>
  <c r="G31" i="41"/>
  <c r="G28" i="41"/>
  <c r="G25" i="41"/>
  <c r="G22" i="41"/>
  <c r="G18" i="41"/>
  <c r="G17" i="41"/>
  <c r="G16" i="41"/>
  <c r="G13" i="41"/>
  <c r="G10" i="41"/>
  <c r="G7" i="41"/>
  <c r="F33" i="41"/>
  <c r="F32" i="41"/>
  <c r="F31" i="41"/>
  <c r="F28" i="41"/>
  <c r="F25" i="41"/>
  <c r="F22" i="41"/>
  <c r="F18" i="41"/>
  <c r="F17" i="41"/>
  <c r="F16" i="41"/>
  <c r="F13" i="41"/>
  <c r="F10" i="41"/>
  <c r="F7" i="41"/>
  <c r="F14" i="44"/>
  <c r="F15" i="44" s="1"/>
  <c r="G14" i="44"/>
  <c r="G15" i="44" s="1"/>
  <c r="H14" i="44"/>
  <c r="H15" i="44" s="1"/>
  <c r="I14" i="44"/>
  <c r="I15" i="44" s="1"/>
  <c r="J14" i="44"/>
  <c r="J15" i="44" s="1"/>
  <c r="K14" i="44"/>
  <c r="K15" i="44" s="1"/>
  <c r="L14" i="44"/>
  <c r="L15" i="44" s="1"/>
  <c r="M14" i="44"/>
  <c r="M15" i="44" s="1"/>
  <c r="N14" i="44"/>
  <c r="N15" i="44" s="1"/>
  <c r="O14" i="44"/>
  <c r="O15" i="44" s="1"/>
  <c r="P14" i="44"/>
  <c r="P15" i="44" s="1"/>
  <c r="Q14" i="44"/>
  <c r="Q15" i="44" s="1"/>
  <c r="E14" i="44"/>
  <c r="E15" i="44" s="1"/>
  <c r="T15" i="44" s="1"/>
  <c r="F14" i="43"/>
  <c r="F15" i="43" s="1"/>
  <c r="G14" i="43"/>
  <c r="G15" i="43" s="1"/>
  <c r="H14" i="43"/>
  <c r="H15" i="43" s="1"/>
  <c r="I14" i="43"/>
  <c r="I15" i="43" s="1"/>
  <c r="J14" i="43"/>
  <c r="J15" i="43" s="1"/>
  <c r="K14" i="43"/>
  <c r="K15" i="43" s="1"/>
  <c r="L14" i="43"/>
  <c r="L15" i="43" s="1"/>
  <c r="M14" i="43"/>
  <c r="M15" i="43" s="1"/>
  <c r="N14" i="43"/>
  <c r="N15" i="43" s="1"/>
  <c r="O14" i="43"/>
  <c r="O15" i="43" s="1"/>
  <c r="P14" i="43"/>
  <c r="P15" i="43" s="1"/>
  <c r="Q14" i="43"/>
  <c r="Q15" i="43" s="1"/>
  <c r="E14" i="43"/>
  <c r="E15" i="43" s="1"/>
  <c r="H39" i="33"/>
  <c r="G39" i="33"/>
  <c r="F39" i="33"/>
  <c r="H38" i="33"/>
  <c r="G38" i="33"/>
  <c r="F38" i="33"/>
  <c r="L11" i="33"/>
  <c r="H37" i="33"/>
  <c r="G37" i="33"/>
  <c r="F37" i="33"/>
  <c r="H36" i="33"/>
  <c r="G36" i="33"/>
  <c r="F36" i="33"/>
  <c r="I35" i="33"/>
  <c r="I40" i="33" s="1"/>
  <c r="H35" i="33"/>
  <c r="G35" i="33"/>
  <c r="F35" i="33"/>
  <c r="F9" i="33" s="1"/>
  <c r="H34" i="33"/>
  <c r="G34" i="33"/>
  <c r="G8" i="33" s="1"/>
  <c r="F34" i="33"/>
  <c r="P40" i="33"/>
  <c r="O40" i="33"/>
  <c r="N40" i="33"/>
  <c r="M40" i="33"/>
  <c r="K40" i="33"/>
  <c r="J40" i="33"/>
  <c r="H33" i="33"/>
  <c r="G33" i="33"/>
  <c r="F33" i="33"/>
  <c r="O14" i="33"/>
  <c r="N14" i="33"/>
  <c r="M14" i="33"/>
  <c r="L14" i="33"/>
  <c r="K14" i="33"/>
  <c r="J14" i="33"/>
  <c r="I14" i="33"/>
  <c r="H28" i="33"/>
  <c r="H14" i="33" s="1"/>
  <c r="G28" i="33"/>
  <c r="G14" i="33" s="1"/>
  <c r="F28" i="33"/>
  <c r="F14" i="33" s="1"/>
  <c r="P13" i="33"/>
  <c r="N13" i="33"/>
  <c r="M13" i="33"/>
  <c r="L13" i="33"/>
  <c r="K13" i="33"/>
  <c r="J13" i="33"/>
  <c r="H27" i="33"/>
  <c r="G27" i="33"/>
  <c r="F27" i="33"/>
  <c r="P12" i="33"/>
  <c r="O12" i="33"/>
  <c r="M12" i="33"/>
  <c r="L12" i="33"/>
  <c r="H26" i="33"/>
  <c r="G26" i="33"/>
  <c r="F26" i="33"/>
  <c r="P11" i="33"/>
  <c r="O11" i="33"/>
  <c r="K11" i="33"/>
  <c r="J11" i="33"/>
  <c r="H25" i="33"/>
  <c r="H11" i="33" s="1"/>
  <c r="G25" i="33"/>
  <c r="F25" i="33"/>
  <c r="F11" i="33" s="1"/>
  <c r="P10" i="33"/>
  <c r="N10" i="33"/>
  <c r="M10" i="33"/>
  <c r="J10" i="33"/>
  <c r="I10" i="33"/>
  <c r="G24" i="33"/>
  <c r="G10" i="33" s="1"/>
  <c r="F24" i="33"/>
  <c r="P9" i="33"/>
  <c r="N9" i="33"/>
  <c r="M9" i="33"/>
  <c r="L9" i="33"/>
  <c r="I9" i="33"/>
  <c r="H9" i="33"/>
  <c r="P8" i="33"/>
  <c r="O8" i="33"/>
  <c r="N8" i="33"/>
  <c r="M8" i="33"/>
  <c r="L8" i="33"/>
  <c r="I8" i="33"/>
  <c r="N7" i="33"/>
  <c r="H21" i="33"/>
  <c r="H7" i="33" s="1"/>
  <c r="G21" i="33"/>
  <c r="F21" i="33"/>
  <c r="E39" i="33"/>
  <c r="E38" i="33"/>
  <c r="E37" i="33"/>
  <c r="E36" i="33"/>
  <c r="E35" i="33"/>
  <c r="E34" i="33"/>
  <c r="E33" i="33"/>
  <c r="E28" i="33"/>
  <c r="E27" i="33"/>
  <c r="E26" i="33"/>
  <c r="E25" i="33"/>
  <c r="E11" i="33" s="1"/>
  <c r="E24" i="33"/>
  <c r="E9" i="33"/>
  <c r="E8" i="33"/>
  <c r="E21" i="33"/>
  <c r="E7" i="33" s="1"/>
  <c r="E33" i="41"/>
  <c r="E32" i="41"/>
  <c r="E31" i="41"/>
  <c r="E28" i="41"/>
  <c r="E25" i="41"/>
  <c r="E22" i="41"/>
  <c r="E18" i="41"/>
  <c r="E17" i="41"/>
  <c r="E16" i="41"/>
  <c r="E13" i="41"/>
  <c r="E10" i="41"/>
  <c r="E7" i="41"/>
  <c r="O13" i="33"/>
  <c r="K9" i="33"/>
  <c r="I13" i="33"/>
  <c r="I12" i="33"/>
  <c r="I11" i="33"/>
  <c r="K10" i="33"/>
  <c r="L10" i="33"/>
  <c r="M11" i="33"/>
  <c r="O10" i="33"/>
  <c r="P14" i="33"/>
  <c r="K8" i="33"/>
  <c r="L40" i="33"/>
  <c r="L29" i="33"/>
  <c r="O29" i="33"/>
  <c r="O15" i="33" s="1"/>
  <c r="Q23" i="33"/>
  <c r="P29" i="33"/>
  <c r="P7" i="33"/>
  <c r="N11" i="33"/>
  <c r="N12" i="33"/>
  <c r="E39" i="46"/>
  <c r="E44" i="46" s="1"/>
  <c r="I29" i="33"/>
  <c r="J29" i="33"/>
  <c r="E14" i="46" l="1"/>
  <c r="E15" i="46" s="1"/>
  <c r="O16" i="33"/>
  <c r="O45" i="33"/>
  <c r="G44" i="46"/>
  <c r="F36" i="41"/>
  <c r="F35" i="41"/>
  <c r="G19" i="41"/>
  <c r="S44" i="46"/>
  <c r="G14" i="46"/>
  <c r="G15" i="46" s="1"/>
  <c r="S10" i="33"/>
  <c r="E36" i="41"/>
  <c r="Q38" i="33"/>
  <c r="T38" i="33" s="1"/>
  <c r="F34" i="41"/>
  <c r="G34" i="41"/>
  <c r="E34" i="41"/>
  <c r="P15" i="33"/>
  <c r="P16" i="33" s="1"/>
  <c r="M45" i="33"/>
  <c r="U14" i="49"/>
  <c r="U15" i="49" s="1"/>
  <c r="F37" i="41"/>
  <c r="N45" i="33"/>
  <c r="Q8" i="46"/>
  <c r="T8" i="46" s="1"/>
  <c r="H13" i="33"/>
  <c r="I45" i="33"/>
  <c r="U15" i="33"/>
  <c r="U16" i="33" s="1"/>
  <c r="U45" i="33"/>
  <c r="Q44" i="33"/>
  <c r="T44" i="33" s="1"/>
  <c r="Q27" i="33"/>
  <c r="T27" i="33" s="1"/>
  <c r="J44" i="46"/>
  <c r="N44" i="46"/>
  <c r="U45" i="49"/>
  <c r="F14" i="46"/>
  <c r="F15" i="46" s="1"/>
  <c r="F44" i="46"/>
  <c r="E19" i="41"/>
  <c r="H40" i="33"/>
  <c r="H45" i="33" s="1"/>
  <c r="G13" i="33"/>
  <c r="F19" i="41"/>
  <c r="G36" i="41"/>
  <c r="P45" i="33"/>
  <c r="H37" i="41"/>
  <c r="L15" i="33"/>
  <c r="L16" i="33" s="1"/>
  <c r="E35" i="41"/>
  <c r="E12" i="33"/>
  <c r="Q34" i="33"/>
  <c r="T34" i="33" s="1"/>
  <c r="G7" i="33"/>
  <c r="K45" i="33"/>
  <c r="G35" i="41"/>
  <c r="H34" i="41"/>
  <c r="J45" i="33"/>
  <c r="Q13" i="46"/>
  <c r="T13" i="46" s="1"/>
  <c r="L45" i="33"/>
  <c r="T15" i="43"/>
  <c r="K15" i="33"/>
  <c r="K16" i="33" s="1"/>
  <c r="Q24" i="33"/>
  <c r="T24" i="33" s="1"/>
  <c r="Q28" i="33"/>
  <c r="T28" i="33" s="1"/>
  <c r="Q36" i="33"/>
  <c r="T36" i="33" s="1"/>
  <c r="Q39" i="33"/>
  <c r="T39" i="33" s="1"/>
  <c r="G40" i="33"/>
  <c r="G45" i="33" s="1"/>
  <c r="H44" i="46"/>
  <c r="L44" i="46"/>
  <c r="P44" i="46"/>
  <c r="J15" i="33"/>
  <c r="J16" i="33" s="1"/>
  <c r="J14" i="46"/>
  <c r="J15" i="46" s="1"/>
  <c r="M44" i="46"/>
  <c r="S40" i="33"/>
  <c r="Q43" i="46"/>
  <c r="T43" i="46" s="1"/>
  <c r="F12" i="33"/>
  <c r="H12" i="33"/>
  <c r="S45" i="33"/>
  <c r="S29" i="33"/>
  <c r="S9" i="33"/>
  <c r="S11" i="33"/>
  <c r="S13" i="33"/>
  <c r="Q15" i="47"/>
  <c r="T15" i="47" s="1"/>
  <c r="I15" i="33"/>
  <c r="I16" i="33" s="1"/>
  <c r="H10" i="33"/>
  <c r="G29" i="33"/>
  <c r="P14" i="46"/>
  <c r="P15" i="46" s="1"/>
  <c r="O14" i="46"/>
  <c r="O15" i="46" s="1"/>
  <c r="O44" i="46"/>
  <c r="S7" i="33"/>
  <c r="N14" i="46"/>
  <c r="N15" i="46" s="1"/>
  <c r="E40" i="33"/>
  <c r="E45" i="33" s="1"/>
  <c r="F29" i="33"/>
  <c r="H8" i="33"/>
  <c r="N29" i="33"/>
  <c r="N15" i="33" s="1"/>
  <c r="N16" i="33" s="1"/>
  <c r="Q25" i="33"/>
  <c r="T25" i="33" s="1"/>
  <c r="Q22" i="33"/>
  <c r="T22" i="33" s="1"/>
  <c r="M29" i="33"/>
  <c r="M15" i="33" s="1"/>
  <c r="M16" i="33" s="1"/>
  <c r="Q33" i="33"/>
  <c r="T33" i="33" s="1"/>
  <c r="Q35" i="33"/>
  <c r="T35" i="33" s="1"/>
  <c r="F10" i="33"/>
  <c r="G11" i="33"/>
  <c r="Q11" i="33" s="1"/>
  <c r="U44" i="46"/>
  <c r="S15" i="46"/>
  <c r="E13" i="33"/>
  <c r="Q39" i="46"/>
  <c r="M14" i="46"/>
  <c r="M15" i="46" s="1"/>
  <c r="F40" i="33"/>
  <c r="F45" i="33" s="1"/>
  <c r="F8" i="33"/>
  <c r="L14" i="46"/>
  <c r="L15" i="46" s="1"/>
  <c r="K44" i="46"/>
  <c r="K14" i="46"/>
  <c r="Q9" i="46"/>
  <c r="T9" i="46" s="1"/>
  <c r="E14" i="33"/>
  <c r="Q14" i="33" s="1"/>
  <c r="T14" i="33" s="1"/>
  <c r="E29" i="33"/>
  <c r="Q21" i="33"/>
  <c r="T21" i="33" s="1"/>
  <c r="E10" i="33"/>
  <c r="Q26" i="33"/>
  <c r="T26" i="33" s="1"/>
  <c r="Q37" i="33"/>
  <c r="T37" i="33" s="1"/>
  <c r="F7" i="33"/>
  <c r="H29" i="33"/>
  <c r="G9" i="33"/>
  <c r="Q9" i="33" s="1"/>
  <c r="G12" i="33"/>
  <c r="F13" i="33"/>
  <c r="Q10" i="46"/>
  <c r="T10" i="46" s="1"/>
  <c r="I44" i="46"/>
  <c r="Q6" i="46"/>
  <c r="T6" i="46" s="1"/>
  <c r="Q7" i="46"/>
  <c r="T7" i="46" s="1"/>
  <c r="I14" i="46"/>
  <c r="I15" i="46" s="1"/>
  <c r="Q11" i="46"/>
  <c r="T11" i="46" s="1"/>
  <c r="Q12" i="46"/>
  <c r="T12" i="46" s="1"/>
  <c r="U14" i="46"/>
  <c r="U15" i="46" s="1"/>
  <c r="H14" i="46"/>
  <c r="H15" i="46" s="1"/>
  <c r="Q28" i="46"/>
  <c r="T28" i="46" s="1"/>
  <c r="E37" i="41" l="1"/>
  <c r="G15" i="33"/>
  <c r="G16" i="33" s="1"/>
  <c r="G37" i="41"/>
  <c r="T11" i="33"/>
  <c r="H15" i="33"/>
  <c r="H16" i="33" s="1"/>
  <c r="Q7" i="33"/>
  <c r="T7" i="33" s="1"/>
  <c r="T9" i="33"/>
  <c r="S15" i="33"/>
  <c r="S16" i="33" s="1"/>
  <c r="Q44" i="46"/>
  <c r="T44" i="46" s="1"/>
  <c r="T39" i="46"/>
  <c r="Q40" i="33"/>
  <c r="Q45" i="33" s="1"/>
  <c r="T45" i="33" s="1"/>
  <c r="F15" i="33"/>
  <c r="F16" i="33" s="1"/>
  <c r="Q12" i="33"/>
  <c r="T12" i="33" s="1"/>
  <c r="Q10" i="33"/>
  <c r="T10" i="33" s="1"/>
  <c r="E15" i="33"/>
  <c r="E16" i="33" s="1"/>
  <c r="Q8" i="33"/>
  <c r="T8" i="33" s="1"/>
  <c r="Q29" i="33"/>
  <c r="T29" i="33" s="1"/>
  <c r="Q13" i="33"/>
  <c r="T13" i="33" s="1"/>
  <c r="K15" i="46"/>
  <c r="Q14" i="46"/>
  <c r="T14" i="46" s="1"/>
  <c r="Q16" i="33" l="1"/>
  <c r="T16" i="33" s="1"/>
  <c r="T40" i="33"/>
  <c r="Q15" i="33"/>
  <c r="T15" i="33" s="1"/>
  <c r="Q15" i="46"/>
  <c r="T15" i="46" s="1"/>
</calcChain>
</file>

<file path=xl/sharedStrings.xml><?xml version="1.0" encoding="utf-8"?>
<sst xmlns="http://schemas.openxmlformats.org/spreadsheetml/2006/main" count="1682" uniqueCount="331">
  <si>
    <t>Rexton</t>
  </si>
  <si>
    <t>Kyron</t>
  </si>
  <si>
    <t>Jan</t>
  </si>
  <si>
    <t>Feb</t>
  </si>
  <si>
    <t>Mar</t>
  </si>
  <si>
    <t>Apr</t>
  </si>
  <si>
    <t>May</t>
  </si>
  <si>
    <t>Jun</t>
  </si>
  <si>
    <t>Jul</t>
  </si>
  <si>
    <t>Chairman H</t>
  </si>
  <si>
    <t>Chairman W</t>
  </si>
  <si>
    <t>Aug</t>
  </si>
  <si>
    <t>Nov</t>
  </si>
  <si>
    <t>Dec</t>
  </si>
  <si>
    <t>Total</t>
  </si>
  <si>
    <t>Oct</t>
  </si>
  <si>
    <t>Total</t>
    <phoneticPr fontId="2" type="noConversion"/>
  </si>
  <si>
    <t>Total(CBU+CKD)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</si>
  <si>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</si>
  <si>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</si>
  <si>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</si>
  <si>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</si>
  <si>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</si>
  <si>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Jul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</si>
  <si>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</si>
  <si>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</si>
  <si>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</si>
  <si>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</si>
  <si>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</si>
  <si>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Ratio</t>
    <phoneticPr fontId="2" type="noConversion"/>
  </si>
  <si>
    <t>Yr 2011</t>
    <phoneticPr fontId="2" type="noConversion"/>
  </si>
  <si>
    <t>Total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</si>
  <si>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</si>
  <si>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</si>
  <si>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</si>
  <si>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</si>
  <si>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SUT</t>
    <phoneticPr fontId="2" type="noConversion"/>
  </si>
  <si>
    <t>MPV</t>
    <phoneticPr fontId="2" type="noConversion"/>
  </si>
  <si>
    <t>PC</t>
    <phoneticPr fontId="2" type="noConversion"/>
  </si>
  <si>
    <t>Domestic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</si>
  <si>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</si>
  <si>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</si>
  <si>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</si>
  <si>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CBU</t>
    <phoneticPr fontId="2" type="noConversion"/>
  </si>
  <si>
    <t>Actyon</t>
    <phoneticPr fontId="2" type="noConversion"/>
  </si>
  <si>
    <t>Export</t>
    <phoneticPr fontId="2" type="noConversion"/>
  </si>
  <si>
    <t>CKD</t>
    <phoneticPr fontId="2" type="noConversion"/>
  </si>
  <si>
    <t>K/Sports</t>
    <phoneticPr fontId="109" type="noConversion"/>
  </si>
  <si>
    <t>K/Sports</t>
  </si>
  <si>
    <t>YoY (Jan~Dec)</t>
    <phoneticPr fontId="2" type="noConversion"/>
  </si>
  <si>
    <t>Yr 2011</t>
  </si>
  <si>
    <t>Yr 2013 Actual Results</t>
    <phoneticPr fontId="2" type="noConversion"/>
  </si>
  <si>
    <t>Yr 2012</t>
    <phoneticPr fontId="2" type="noConversion"/>
  </si>
  <si>
    <t>(Units)</t>
  </si>
  <si>
    <t>Korando C</t>
  </si>
  <si>
    <t>Korando C</t>
    <phoneticPr fontId="2" type="noConversion"/>
  </si>
  <si>
    <t>K/Turismo</t>
  </si>
  <si>
    <t>K/Turismo</t>
    <phoneticPr fontId="2" type="noConversion"/>
  </si>
  <si>
    <t>Classification</t>
  </si>
  <si>
    <t>1st</t>
    <phoneticPr fontId="43" type="noConversion"/>
  </si>
  <si>
    <t>Dom</t>
  </si>
  <si>
    <t>Assy</t>
    <phoneticPr fontId="43" type="noConversion"/>
  </si>
  <si>
    <t xml:space="preserve"> KORANDO</t>
    <phoneticPr fontId="43" type="noConversion"/>
  </si>
  <si>
    <t>Exp</t>
  </si>
  <si>
    <t xml:space="preserve"> K/TURISMO</t>
  </si>
  <si>
    <t>2nd</t>
    <phoneticPr fontId="43" type="noConversion"/>
  </si>
  <si>
    <t xml:space="preserve"> CHAIRMAN H</t>
    <phoneticPr fontId="43" type="noConversion"/>
  </si>
  <si>
    <t xml:space="preserve"> CHAIRMAN W</t>
    <phoneticPr fontId="43" type="noConversion"/>
  </si>
  <si>
    <t>Total</t>
    <phoneticPr fontId="43" type="noConversion"/>
  </si>
  <si>
    <t>`</t>
    <phoneticPr fontId="43" type="noConversion"/>
  </si>
  <si>
    <t xml:space="preserve"> REXTON</t>
    <phoneticPr fontId="43" type="noConversion"/>
  </si>
  <si>
    <t>3rd</t>
    <phoneticPr fontId="43" type="noConversion"/>
  </si>
  <si>
    <t xml:space="preserve"> ACTYON</t>
    <phoneticPr fontId="43" type="noConversion"/>
  </si>
  <si>
    <t xml:space="preserve"> KYRON</t>
    <phoneticPr fontId="43" type="noConversion"/>
  </si>
  <si>
    <t xml:space="preserve"> K/SPORTS</t>
    <phoneticPr fontId="93" type="noConversion"/>
  </si>
  <si>
    <t>TOTAL</t>
    <phoneticPr fontId="43" type="noConversion"/>
  </si>
  <si>
    <t>Actual</t>
    <phoneticPr fontId="25" type="noConversion"/>
  </si>
  <si>
    <t>JAN</t>
    <phoneticPr fontId="112" type="noConversion"/>
  </si>
  <si>
    <t>Sep</t>
  </si>
  <si>
    <t>MOST INNOVATIVE AND RESPECTED KOREAN AUTOMOTIVE COMPANY</t>
  </si>
  <si>
    <t>Total (CBU + CKD)</t>
    <phoneticPr fontId="2" type="noConversion"/>
  </si>
  <si>
    <t>Domestic Total</t>
    <phoneticPr fontId="2" type="noConversion"/>
  </si>
  <si>
    <t>Total Sales Volume in 2012</t>
  </si>
  <si>
    <t>(Units)</t>
    <phoneticPr fontId="2" type="noConversion"/>
  </si>
  <si>
    <t>Yr 2012 Actual Results</t>
    <phoneticPr fontId="2" type="noConversion"/>
  </si>
  <si>
    <t>Korando</t>
  </si>
  <si>
    <t>K/Sports</t>
    <phoneticPr fontId="2" type="noConversion"/>
  </si>
  <si>
    <t>Rodius</t>
    <phoneticPr fontId="2" type="noConversion"/>
  </si>
  <si>
    <t>Korando</t>
    <phoneticPr fontId="2" type="noConversion"/>
  </si>
  <si>
    <r>
      <rPr>
        <b/>
        <sz val="11"/>
        <color indexed="8"/>
        <rFont val="나눔고딕"/>
        <family val="3"/>
        <charset val="129"/>
      </rPr>
      <t>※ Export (CBU+CKD)</t>
    </r>
    <phoneticPr fontId="2" type="noConversion"/>
  </si>
  <si>
    <t>A/Sports</t>
  </si>
  <si>
    <t>Yr 2010</t>
  </si>
  <si>
    <t>Yr 2010 Actual Results</t>
  </si>
  <si>
    <t>Total Sales Volume in Yr 2010</t>
    <phoneticPr fontId="2" type="noConversion"/>
  </si>
  <si>
    <t>Total (CBU only)</t>
    <phoneticPr fontId="2" type="noConversion"/>
  </si>
  <si>
    <t>CKD Total</t>
    <phoneticPr fontId="2" type="noConversion"/>
  </si>
  <si>
    <t>Export Total (CBU+CKD)</t>
    <phoneticPr fontId="2" type="noConversion"/>
  </si>
  <si>
    <t>CBU Total</t>
    <phoneticPr fontId="2" type="noConversion"/>
  </si>
  <si>
    <t>판  매(Sales)</t>
    <phoneticPr fontId="43" type="noConversion"/>
  </si>
  <si>
    <t>CKD</t>
    <phoneticPr fontId="112" type="noConversion"/>
  </si>
  <si>
    <t>■ Total Sales Volume in 2013</t>
    <phoneticPr fontId="2" type="noConversion"/>
  </si>
  <si>
    <t>YoY(Jan.~Dec.)</t>
    <phoneticPr fontId="2" type="noConversion"/>
  </si>
  <si>
    <t>Yr 2012</t>
    <phoneticPr fontId="2" type="noConversion"/>
  </si>
  <si>
    <t>Yr 2011</t>
    <phoneticPr fontId="2" type="noConversion"/>
  </si>
  <si>
    <t>Actyon</t>
    <phoneticPr fontId="2" type="noConversion"/>
  </si>
  <si>
    <t>Rexton</t>
    <phoneticPr fontId="2" type="noConversion"/>
  </si>
  <si>
    <t>Yr 2013</t>
    <phoneticPr fontId="2" type="noConversion"/>
  </si>
  <si>
    <t>■ Total Sales Volume in 2014</t>
    <phoneticPr fontId="2" type="noConversion"/>
  </si>
  <si>
    <t>Yr 2014 Actual Results</t>
    <phoneticPr fontId="2" type="noConversion"/>
  </si>
  <si>
    <t>※ 2011 CKD : Rexton 240 units / Kyron 480 units</t>
    <phoneticPr fontId="2" type="noConversion"/>
  </si>
  <si>
    <t>Tivoli</t>
  </si>
  <si>
    <t>Tivoli</t>
    <phoneticPr fontId="136" type="noConversion"/>
  </si>
  <si>
    <t>■ Total Sales Volume in 2015</t>
    <phoneticPr fontId="2" type="noConversion"/>
  </si>
  <si>
    <t>Yr 2015 Actual Results</t>
    <phoneticPr fontId="2" type="noConversion"/>
  </si>
  <si>
    <t>Chairman</t>
  </si>
  <si>
    <t>Chairman</t>
    <phoneticPr fontId="136" type="noConversion"/>
  </si>
  <si>
    <t>Total Sales Volume in Yr 2011</t>
    <phoneticPr fontId="2" type="noConversion"/>
  </si>
  <si>
    <t>(Units)</t>
    <phoneticPr fontId="2" type="noConversion"/>
  </si>
  <si>
    <t>Yr 2011 Actual Results</t>
    <phoneticPr fontId="2" type="noConversion"/>
  </si>
  <si>
    <t>YoY (Jan~Dec)</t>
    <phoneticPr fontId="2" type="noConversion"/>
  </si>
  <si>
    <t>Total(CBU+CKD)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</si>
  <si>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</si>
  <si>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</si>
  <si>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</si>
  <si>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</si>
  <si>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</si>
  <si>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Jul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</si>
  <si>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</si>
  <si>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</si>
  <si>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</si>
  <si>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</si>
  <si>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</si>
  <si>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Total</t>
    <phoneticPr fontId="2" type="noConversion"/>
  </si>
  <si>
    <t>Yr 2010</t>
    <phoneticPr fontId="2" type="noConversion"/>
  </si>
  <si>
    <t>Ratio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</si>
  <si>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</si>
  <si>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</si>
  <si>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</si>
  <si>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</si>
  <si>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SUT</t>
    <phoneticPr fontId="2" type="noConversion"/>
  </si>
  <si>
    <t>MPV</t>
    <phoneticPr fontId="2" type="noConversion"/>
  </si>
  <si>
    <t>Rodius</t>
    <phoneticPr fontId="2" type="noConversion"/>
  </si>
  <si>
    <t>PC</t>
    <phoneticPr fontId="2" type="noConversion"/>
  </si>
  <si>
    <t>Total (CBU only)</t>
    <phoneticPr fontId="2" type="noConversion"/>
  </si>
  <si>
    <t>Total (CBU + CKD)</t>
    <phoneticPr fontId="2" type="noConversion"/>
  </si>
  <si>
    <t>Domestic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</si>
  <si>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</si>
  <si>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</si>
  <si>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</si>
  <si>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</si>
  <si>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</si>
  <si>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Total</t>
    <phoneticPr fontId="2" type="noConversion"/>
  </si>
  <si>
    <t>Ratio</t>
    <phoneticPr fontId="2" type="noConversion"/>
  </si>
  <si>
    <t>CBU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</si>
  <si>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</si>
  <si>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</si>
  <si>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</si>
  <si>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</si>
  <si>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Korando</t>
    <phoneticPr fontId="2" type="noConversion"/>
  </si>
  <si>
    <t>SUT</t>
    <phoneticPr fontId="2" type="noConversion"/>
  </si>
  <si>
    <t>A/Sports</t>
    <phoneticPr fontId="2" type="noConversion"/>
  </si>
  <si>
    <t>MPV</t>
    <phoneticPr fontId="2" type="noConversion"/>
  </si>
  <si>
    <t>Rodius</t>
    <phoneticPr fontId="2" type="noConversion"/>
  </si>
  <si>
    <t>PC</t>
    <phoneticPr fontId="2" type="noConversion"/>
  </si>
  <si>
    <t>Export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</si>
  <si>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</si>
  <si>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</si>
  <si>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</si>
  <si>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</si>
  <si>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</si>
  <si>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CKD</t>
    <phoneticPr fontId="2" type="noConversion"/>
  </si>
  <si>
    <r>
      <rPr>
        <b/>
        <sz val="11"/>
        <color indexed="8"/>
        <rFont val="나눔고딕"/>
        <family val="3"/>
        <charset val="129"/>
      </rPr>
      <t>※ Export (CBU+CKD)</t>
    </r>
    <phoneticPr fontId="2" type="noConversion"/>
  </si>
  <si>
    <t>Total(CBU+CKD)</t>
    <phoneticPr fontId="2" type="noConversion"/>
  </si>
  <si>
    <t>Jul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</si>
  <si>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</si>
  <si>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</si>
  <si>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</si>
  <si>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</si>
  <si>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</si>
  <si>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Total</t>
    <phoneticPr fontId="2" type="noConversion"/>
  </si>
  <si>
    <t>Yr 2009</t>
    <phoneticPr fontId="2" type="noConversion"/>
  </si>
  <si>
    <t>Ratio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</si>
  <si>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</si>
  <si>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</si>
  <si>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</si>
  <si>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</si>
  <si>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SUT</t>
    <phoneticPr fontId="2" type="noConversion"/>
  </si>
  <si>
    <t>MPV</t>
    <phoneticPr fontId="2" type="noConversion"/>
  </si>
  <si>
    <t>Rodius</t>
    <phoneticPr fontId="2" type="noConversion"/>
  </si>
  <si>
    <t>PC</t>
    <phoneticPr fontId="2" type="noConversion"/>
  </si>
  <si>
    <t>Charman W</t>
    <phoneticPr fontId="2" type="noConversion"/>
  </si>
  <si>
    <t>Charman H</t>
    <phoneticPr fontId="2" type="noConversion"/>
  </si>
  <si>
    <t>Domestic</t>
    <phoneticPr fontId="2" type="noConversion"/>
  </si>
  <si>
    <t>CBU</t>
    <phoneticPr fontId="2" type="noConversion"/>
  </si>
  <si>
    <t>Korando</t>
    <phoneticPr fontId="2" type="noConversion"/>
  </si>
  <si>
    <t>A/Sports</t>
    <phoneticPr fontId="2" type="noConversion"/>
  </si>
  <si>
    <t>Export</t>
    <phoneticPr fontId="2" type="noConversion"/>
  </si>
  <si>
    <t>CKD</t>
    <phoneticPr fontId="2" type="noConversion"/>
  </si>
  <si>
    <r>
      <rPr>
        <b/>
        <sz val="11"/>
        <color indexed="8"/>
        <rFont val="나눔고딕"/>
        <family val="3"/>
        <charset val="129"/>
      </rPr>
      <t>※ Export (CBU+CKD)</t>
    </r>
    <phoneticPr fontId="2" type="noConversion"/>
  </si>
  <si>
    <t>■ Total Sales Volume in 2016</t>
    <phoneticPr fontId="2" type="noConversion"/>
  </si>
  <si>
    <t>Yr 2016 Actual Results</t>
    <phoneticPr fontId="2" type="noConversion"/>
  </si>
  <si>
    <t>Yr 2015</t>
    <phoneticPr fontId="2" type="noConversion"/>
  </si>
  <si>
    <t>Yr 2014</t>
    <phoneticPr fontId="2" type="noConversion"/>
  </si>
  <si>
    <r>
      <rPr>
        <sz val="10"/>
        <color theme="1"/>
        <rFont val="굴림체"/>
        <family val="3"/>
        <charset val="129"/>
      </rPr>
      <t>ㅔ</t>
    </r>
    <phoneticPr fontId="112" type="noConversion"/>
  </si>
  <si>
    <t>Sales Performance Report</t>
    <phoneticPr fontId="112" type="noConversion"/>
  </si>
  <si>
    <t>Tivoli Air</t>
    <phoneticPr fontId="136" type="noConversion"/>
  </si>
  <si>
    <t>Export</t>
    <phoneticPr fontId="136" type="noConversion"/>
  </si>
  <si>
    <t>Domestic</t>
    <phoneticPr fontId="136" type="noConversion"/>
  </si>
  <si>
    <t>Total</t>
    <phoneticPr fontId="136" type="noConversion"/>
  </si>
  <si>
    <t>(XLV)</t>
    <phoneticPr fontId="136" type="noConversion"/>
  </si>
  <si>
    <t>■ Total Sales Volume in 2017</t>
    <phoneticPr fontId="2" type="noConversion"/>
  </si>
  <si>
    <t>Yr 2016</t>
    <phoneticPr fontId="2" type="noConversion"/>
  </si>
  <si>
    <t>Yr 2013</t>
    <phoneticPr fontId="2" type="noConversion"/>
  </si>
  <si>
    <t>Yr 2017 Actual Results</t>
    <phoneticPr fontId="2" type="noConversion"/>
  </si>
  <si>
    <t>Yr 2018 Actual Results</t>
    <phoneticPr fontId="2" type="noConversion"/>
  </si>
  <si>
    <t>Yr 2017</t>
    <phoneticPr fontId="2" type="noConversion"/>
  </si>
  <si>
    <t>R/Sports</t>
    <phoneticPr fontId="136" type="noConversion"/>
  </si>
  <si>
    <t>K/Sports</t>
    <phoneticPr fontId="136" type="noConversion"/>
  </si>
  <si>
    <t>■ Total Sales Volume in 2018</t>
    <phoneticPr fontId="2" type="noConversion"/>
  </si>
  <si>
    <t>■ Total Sales Volume in 2019</t>
    <phoneticPr fontId="2" type="noConversion"/>
  </si>
  <si>
    <t>Yr 2019 Actual Results</t>
    <phoneticPr fontId="2" type="noConversion"/>
  </si>
  <si>
    <t>R/Sports KHAN</t>
    <phoneticPr fontId="136" type="noConversion"/>
  </si>
  <si>
    <t>Yr 2018</t>
    <phoneticPr fontId="2" type="noConversion"/>
  </si>
  <si>
    <t>Korando</t>
    <phoneticPr fontId="136" type="noConversion"/>
  </si>
  <si>
    <t>■ Total Sales Volume in 2020</t>
    <phoneticPr fontId="2" type="noConversion"/>
  </si>
  <si>
    <t>Yr 2020Actual Results</t>
    <phoneticPr fontId="2" type="noConversion"/>
  </si>
  <si>
    <t>Yr 2019</t>
    <phoneticPr fontId="2" type="noConversion"/>
  </si>
  <si>
    <t>Yr 2018</t>
    <phoneticPr fontId="2" type="noConversion"/>
  </si>
  <si>
    <t>YTD (December)</t>
    <phoneticPr fontId="2" type="noConversion"/>
  </si>
  <si>
    <t>Tivoli</t>
    <phoneticPr fontId="2" type="noConversion"/>
  </si>
  <si>
    <t>YoY (December)</t>
    <phoneticPr fontId="2" type="noConversion"/>
  </si>
  <si>
    <t>Yr 2021 Actual Results</t>
    <phoneticPr fontId="2" type="noConversion"/>
  </si>
  <si>
    <t>Yr 2020</t>
    <phoneticPr fontId="2" type="noConversion"/>
  </si>
  <si>
    <t>Yr 2019</t>
    <phoneticPr fontId="2" type="noConversion"/>
  </si>
  <si>
    <t>■ Total Sales Volume in 2021</t>
    <phoneticPr fontId="2" type="noConversion"/>
  </si>
  <si>
    <t>Tivoli Air</t>
  </si>
  <si>
    <t>R/Sports KHAN</t>
  </si>
  <si>
    <t>EV</t>
    <phoneticPr fontId="136" type="noConversion"/>
  </si>
  <si>
    <t>E100</t>
    <phoneticPr fontId="136" type="noConversion"/>
  </si>
  <si>
    <t>EV</t>
    <phoneticPr fontId="136" type="noConversion"/>
  </si>
  <si>
    <t>YoY (Dec)</t>
    <phoneticPr fontId="2" type="noConversion"/>
  </si>
  <si>
    <t>Yr 2022 Actual Results</t>
    <phoneticPr fontId="2" type="noConversion"/>
  </si>
  <si>
    <t>■ Total Sales Volume in 2022</t>
    <phoneticPr fontId="2" type="noConversion"/>
  </si>
  <si>
    <t>Yr 2021</t>
    <phoneticPr fontId="2" type="noConversion"/>
  </si>
  <si>
    <t>Yr 2020</t>
    <phoneticPr fontId="2" type="noConversion"/>
  </si>
  <si>
    <t>SUV</t>
    <phoneticPr fontId="2" type="noConversion"/>
  </si>
  <si>
    <t>CBU</t>
    <phoneticPr fontId="136" type="noConversion"/>
  </si>
  <si>
    <t>(L3)</t>
    <phoneticPr fontId="136" type="noConversion"/>
  </si>
  <si>
    <t>Torres</t>
    <phoneticPr fontId="136" type="noConversion"/>
  </si>
  <si>
    <t>Ratio</t>
  </si>
  <si>
    <t>YoY (December)</t>
    <phoneticPr fontId="2" type="noConversion"/>
  </si>
  <si>
    <t>CBU</t>
    <phoneticPr fontId="136" type="noConversion"/>
  </si>
  <si>
    <t>SUV</t>
    <phoneticPr fontId="136" type="noConversion"/>
  </si>
  <si>
    <t>Yr 2022</t>
    <phoneticPr fontId="2" type="noConversion"/>
  </si>
  <si>
    <t>e-motion</t>
    <phoneticPr fontId="136" type="noConversion"/>
  </si>
  <si>
    <t>(L1)</t>
  </si>
  <si>
    <t>(L1)</t>
    <phoneticPr fontId="136" type="noConversion"/>
  </si>
  <si>
    <t>e-motion</t>
  </si>
  <si>
    <t>KG Mobility Corp.</t>
    <phoneticPr fontId="112" type="noConversion"/>
  </si>
  <si>
    <t>토레스 EVX</t>
    <phoneticPr fontId="136" type="noConversion"/>
  </si>
  <si>
    <t>■ Total Sales Volume in 2024</t>
    <phoneticPr fontId="2" type="noConversion"/>
  </si>
  <si>
    <t>FY 2024</t>
    <phoneticPr fontId="112" type="noConversion"/>
  </si>
  <si>
    <t>Yr 2023</t>
    <phoneticPr fontId="2" type="noConversion"/>
  </si>
  <si>
    <t>Yr 2022</t>
    <phoneticPr fontId="2" type="noConversion"/>
  </si>
  <si>
    <t>Yr 2024 Actual Results</t>
    <phoneticPr fontId="2" type="noConversion"/>
  </si>
  <si>
    <t>■ Total Sales Volume in 2023</t>
    <phoneticPr fontId="2" type="noConversion"/>
  </si>
  <si>
    <t>Yr 2023 Actual Results</t>
    <phoneticPr fontId="2" type="noConversion"/>
  </si>
  <si>
    <t>Total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</si>
  <si>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</si>
  <si>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</si>
  <si>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</si>
  <si>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</si>
  <si>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</si>
  <si>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Jul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</si>
  <si>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</si>
  <si>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</si>
  <si>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</si>
  <si>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</si>
  <si>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</si>
  <si>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Yr 2022</t>
    <phoneticPr fontId="2" type="noConversion"/>
  </si>
  <si>
    <t>Ratio</t>
    <phoneticPr fontId="2" type="noConversion"/>
  </si>
  <si>
    <t>Yr 2021</t>
    <phoneticPr fontId="2" type="noConversion"/>
  </si>
  <si>
    <t>Total</t>
    <phoneticPr fontId="2" type="noConversion"/>
  </si>
  <si>
    <t>SUV</t>
    <phoneticPr fontId="2" type="noConversion"/>
  </si>
  <si>
    <t>Tivoli</t>
    <phoneticPr fontId="136" type="noConversion"/>
  </si>
  <si>
    <t>SUV</t>
    <phoneticPr fontId="2" type="noConversion"/>
  </si>
  <si>
    <t>Rexton</t>
    <phoneticPr fontId="2" type="noConversion"/>
  </si>
  <si>
    <t>(L3)</t>
    <phoneticPr fontId="136" type="noConversion"/>
  </si>
  <si>
    <t>R/Sports</t>
    <phoneticPr fontId="136" type="noConversion"/>
  </si>
  <si>
    <t>Total (CBU only)</t>
    <phoneticPr fontId="2" type="noConversion"/>
  </si>
  <si>
    <t>Total (CBU + CKD)</t>
    <phoneticPr fontId="2" type="noConversion"/>
  </si>
  <si>
    <t>Domestic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</si>
  <si>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</si>
  <si>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</si>
  <si>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</si>
  <si>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</si>
  <si>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</si>
  <si>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</si>
  <si>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</si>
  <si>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</si>
  <si>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</si>
  <si>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</si>
  <si>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Total</t>
    <phoneticPr fontId="2" type="noConversion"/>
  </si>
  <si>
    <t>Yr 2022</t>
    <phoneticPr fontId="2" type="noConversion"/>
  </si>
  <si>
    <t>Ratio</t>
    <phoneticPr fontId="2" type="noConversion"/>
  </si>
  <si>
    <t>Yr 2021</t>
    <phoneticPr fontId="2" type="noConversion"/>
  </si>
  <si>
    <t>CBU</t>
    <phoneticPr fontId="2" type="noConversion"/>
  </si>
  <si>
    <t>SUV</t>
    <phoneticPr fontId="2" type="noConversion"/>
  </si>
  <si>
    <t>Korando</t>
    <phoneticPr fontId="136" type="noConversion"/>
  </si>
  <si>
    <t>(L1)</t>
    <phoneticPr fontId="136" type="noConversion"/>
  </si>
  <si>
    <t>Torres</t>
    <phoneticPr fontId="136" type="noConversion"/>
  </si>
  <si>
    <t>EV</t>
    <phoneticPr fontId="136" type="noConversion"/>
  </si>
  <si>
    <t>토레스 EVX</t>
    <phoneticPr fontId="136" type="noConversion"/>
  </si>
  <si>
    <t>SUV</t>
    <phoneticPr fontId="2" type="noConversion"/>
  </si>
  <si>
    <t>Rexton</t>
    <phoneticPr fontId="2" type="noConversion"/>
  </si>
  <si>
    <t>(L3)</t>
    <phoneticPr fontId="136" type="noConversion"/>
  </si>
  <si>
    <t>R/Sports</t>
    <phoneticPr fontId="136" type="noConversion"/>
  </si>
  <si>
    <t>Domestic Total</t>
    <phoneticPr fontId="2" type="noConversion"/>
  </si>
  <si>
    <t>e-motion</t>
    <phoneticPr fontId="136" type="noConversion"/>
  </si>
  <si>
    <t>토레스 EVX</t>
    <phoneticPr fontId="136" type="noConversion"/>
  </si>
  <si>
    <t>CBU Total</t>
    <phoneticPr fontId="2" type="noConversion"/>
  </si>
  <si>
    <t>CKD</t>
    <phoneticPr fontId="2" type="noConversion"/>
  </si>
  <si>
    <t>SUV</t>
    <phoneticPr fontId="2" type="noConversion"/>
  </si>
  <si>
    <t>Rexton</t>
    <phoneticPr fontId="2" type="noConversion"/>
  </si>
  <si>
    <t>Tivoli</t>
    <phoneticPr fontId="2" type="noConversion"/>
  </si>
  <si>
    <t>CKD Total</t>
    <phoneticPr fontId="2" type="noConversion"/>
  </si>
  <si>
    <t>Export Total (CBU+CKD)</t>
    <phoneticPr fontId="2" type="noConversion"/>
  </si>
  <si>
    <t>YoY (Dec)</t>
    <phoneticPr fontId="2" type="noConversion"/>
  </si>
  <si>
    <t>토레스 EVX</t>
  </si>
  <si>
    <t>토레스EVX</t>
    <phoneticPr fontId="136" type="noConversion"/>
  </si>
  <si>
    <t>YoY (June)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</si>
</sst>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9">
    <numFmt numFmtId="5" formatCode="&quot;₩&quot;#,##0;\-&quot;₩&quot;#,##0"/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176" formatCode="_-* #,##0_-;\-#,##0_-;_-* &quot;-&quot;_ \ \ \ \ ;_-@_-"/>
    <numFmt numFmtId="177" formatCode="_-* #,##0_-;\-#,##0_-;_-* &quot;-&quot;_ \ \ \ \ \ \ ;_-@_-"/>
    <numFmt numFmtId="178" formatCode="_-* #,##0.0%;\-#,##0.0%;_-* &quot;-&quot;_ \ \ \ \ ;_-@_-"/>
    <numFmt numFmtId="179" formatCode="0.0%"/>
    <numFmt numFmtId="180" formatCode="&quot;$&quot;#,##0_);[Red]\(&quot;$&quot;#,##0\)"/>
    <numFmt numFmtId="181" formatCode="&quot;₩&quot;#,##0.00;[Red]&quot;₩&quot;\-#,##0.00"/>
    <numFmt numFmtId="182" formatCode="&quot;₩&quot;#,##0;[Red]&quot;₩&quot;\-#,##0"/>
    <numFmt numFmtId="183" formatCode="_ &quot;₩&quot;* #,##0_ ;_ &quot;₩&quot;* \-#,##0_ ;_ &quot;₩&quot;* &quot;-&quot;_ ;_ @_ "/>
    <numFmt numFmtId="184" formatCode="_ * #,##0.00_ ;_ * \-#,##0.00_ ;_ * &quot;-&quot;??_ ;_ @_ "/>
    <numFmt numFmtId="185" formatCode="&quot;$&quot;#,##0.00_);[Red]\(&quot;$&quot;#,##0.00\)"/>
    <numFmt numFmtId="186" formatCode="_ * #,##0_ ;_ * \-#,##0_ ;_ * &quot;-&quot;_ ;_ @_ "/>
    <numFmt numFmtId="187" formatCode="_ &quot;₩&quot;* #,##0.00_ ;_ &quot;₩&quot;* \-#,##0.00_ ;_ &quot;₩&quot;* &quot;-&quot;??_ ;_ @_ "/>
    <numFmt numFmtId="188" formatCode="_-* #,##0.00_-;\-* #,##0.00_-;_-* &quot;-&quot;_-;_-@_-"/>
    <numFmt numFmtId="189" formatCode="_ * #,##0\ _m_k_ ;_ * #,##0\ _m_k_ ;_ * &quot;-&quot;??\ _m_k_ ;_ @_ "/>
    <numFmt numFmtId="190" formatCode="0.000"/>
    <numFmt numFmtId="191" formatCode="_-&quot;€&quot;\ * #,##0.00_-;_-&quot;€&quot;\ * #,##0.00\-;_-&quot;€&quot;\ * &quot;-&quot;??_-;_-@_-"/>
    <numFmt numFmtId="192" formatCode="_(&quot;$&quot;* #,##0_);_(&quot;$&quot;* \(#,##0\);_(&quot;$&quot;* &quot;-&quot;_);_(@_)"/>
    <numFmt numFmtId="193" formatCode="#,##0;[Red]#,##0"/>
    <numFmt numFmtId="194" formatCode="_-[$€-2]* #,##0.00_-;\-[$€-2]* #,##0.00_-;_-[$€-2]* &quot;-&quot;??_-"/>
    <numFmt numFmtId="195" formatCode="_ * #,##0.0\ _m_k_ ;_ * #,##0.0\ _m_k_ ;_ * &quot;-&quot;??\ _m_k_ ;_ @_ "/>
    <numFmt numFmtId="196" formatCode="0%_);\(0%\)"/>
    <numFmt numFmtId="197" formatCode="#,###,##0"/>
    <numFmt numFmtId="198" formatCode="_-&quot;£&quot;* #,##0_-;\-&quot;£&quot;* #,##0_-;_-&quot;£&quot;* &quot;-&quot;_-;_-@_-"/>
    <numFmt numFmtId="199" formatCode="_-&quot;£&quot;* #,##0.00_-;\-&quot;£&quot;* #,##0.00_-;_-&quot;£&quot;* &quot;-&quot;??_-;_-@_-"/>
    <numFmt numFmtId="200" formatCode="0_)"/>
    <numFmt numFmtId="201" formatCode="_-* #,##0_р_._-;\-* #,##0_р_._-;_-* &quot;-&quot;_р_._-;_-@_-"/>
    <numFmt numFmtId="202" formatCode="_(* #,##0_);_(* \(#,##0\);_(* &quot;-&quot;_);_(@_)"/>
    <numFmt numFmtId="203" formatCode="_ &quot;￥&quot;* #,##0.00_ ;_ &quot;￥&quot;* \-#,##0.00_ ;_ &quot;￥&quot;* &quot;-&quot;??_ ;_ @_ "/>
    <numFmt numFmtId="204" formatCode="\$#,##0.0_);[Red]\(\$#,##0.0\)"/>
    <numFmt numFmtId="205" formatCode="&quot;₩&quot;#,##0;&quot;₩&quot;\-#,##0"/>
    <numFmt numFmtId="206" formatCode="_-* #,##0%;\-#,##0%;_-* &quot;-&quot;_ \ \ \ \ ;_-@_-"/>
    <numFmt numFmtId="207" formatCode="0.0000_ "/>
    <numFmt numFmtId="208" formatCode="0.000_ "/>
    <numFmt numFmtId="209" formatCode="0.0000000_ "/>
  </numFmts>
  <fonts count="157"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name val="Arial"/>
      <family val="2"/>
    </font>
    <font>
      <sz val="10"/>
      <name val="MS Sans Serif"/>
      <family val="2"/>
    </font>
    <font>
      <sz val="12"/>
      <name val="宋体"/>
      <family val="3"/>
      <charset val="129"/>
    </font>
    <font>
      <sz val="11"/>
      <name val="MS P????"/>
      <family val="3"/>
    </font>
    <font>
      <sz val="12"/>
      <name val="???"/>
      <family val="1"/>
    </font>
    <font>
      <sz val="12"/>
      <name val="바탕체"/>
      <family val="1"/>
      <charset val="129"/>
    </font>
    <font>
      <sz val="12"/>
      <name val="¹????¼"/>
      <family val="3"/>
      <charset val="129"/>
    </font>
    <font>
      <sz val="12"/>
      <name val="Arial"/>
      <family val="2"/>
    </font>
    <font>
      <sz val="12"/>
      <name val="Times New Roman"/>
      <family val="1"/>
    </font>
    <font>
      <sz val="12"/>
      <name val="¹ÙÅÁÃ¼"/>
      <family val="1"/>
      <charset val="129"/>
    </font>
    <font>
      <sz val="11"/>
      <color indexed="8"/>
      <name val="华文细黑"/>
      <charset val="134"/>
    </font>
    <font>
      <u/>
      <sz val="12"/>
      <name val="바탕체"/>
      <family val="1"/>
      <charset val="129"/>
    </font>
    <font>
      <sz val="11"/>
      <color indexed="9"/>
      <name val="华文细黑"/>
      <charset val="134"/>
    </font>
    <font>
      <sz val="12"/>
      <name val="ⓒoUAAA¨u"/>
      <family val="1"/>
      <charset val="129"/>
    </font>
    <font>
      <sz val="11"/>
      <name val="μ¸¿o"/>
      <family val="3"/>
      <charset val="129"/>
    </font>
    <font>
      <sz val="12"/>
      <name val="¹UAAA¼"/>
      <family val="1"/>
      <charset val="129"/>
    </font>
    <font>
      <sz val="11"/>
      <name val="Arial"/>
      <family val="2"/>
    </font>
    <font>
      <sz val="12"/>
      <name val="ąŮĹÁĂĽ"/>
      <family val="1"/>
    </font>
    <font>
      <sz val="12"/>
      <name val="±¼¸²Ã¼"/>
      <family val="1"/>
      <charset val="129"/>
    </font>
    <font>
      <sz val="8"/>
      <color indexed="20"/>
      <name val="Tahoma"/>
      <family val="2"/>
    </font>
    <font>
      <b/>
      <sz val="10"/>
      <name val="Helv"/>
      <family val="2"/>
    </font>
    <font>
      <i/>
      <sz val="8"/>
      <color indexed="10"/>
      <name val="Tahoma"/>
      <family val="2"/>
    </font>
    <font>
      <sz val="11"/>
      <color indexed="8"/>
      <name val="Calibri"/>
      <family val="2"/>
    </font>
    <font>
      <sz val="8"/>
      <name val="돋움"/>
      <family val="3"/>
      <charset val="129"/>
    </font>
    <font>
      <sz val="12"/>
      <name val="굴림체"/>
      <family val="3"/>
      <charset val="129"/>
    </font>
    <font>
      <sz val="11"/>
      <name val="순명조체"/>
      <family val="1"/>
      <charset val="129"/>
    </font>
    <font>
      <sz val="10"/>
      <name val="굴림체"/>
      <family val="3"/>
      <charset val="129"/>
    </font>
    <font>
      <sz val="8"/>
      <color indexed="19"/>
      <name val="Tahoma"/>
      <family val="2"/>
    </font>
    <font>
      <i/>
      <sz val="8"/>
      <color indexed="11"/>
      <name val="Tahoma"/>
      <family val="2"/>
    </font>
    <font>
      <i/>
      <sz val="8"/>
      <color indexed="12"/>
      <name val="Tahoma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color indexed="8"/>
      <name val="Tahoma"/>
      <family val="2"/>
    </font>
    <font>
      <sz val="11"/>
      <name val="Britannic Bold"/>
      <family val="2"/>
    </font>
    <font>
      <b/>
      <sz val="11"/>
      <name val="Helv"/>
      <family val="2"/>
    </font>
    <font>
      <sz val="11"/>
      <name val="Times New Roman"/>
      <family val="1"/>
    </font>
    <font>
      <sz val="7"/>
      <name val="Small Fonts"/>
      <family val="2"/>
    </font>
    <font>
      <sz val="12"/>
      <name val="Helv"/>
      <family val="2"/>
    </font>
    <font>
      <sz val="8"/>
      <name val="Tahoma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i/>
      <sz val="8"/>
      <color indexed="23"/>
      <name val="Tahoma"/>
      <family val="2"/>
    </font>
    <font>
      <b/>
      <sz val="10"/>
      <color indexed="10"/>
      <name val="Arial"/>
      <family val="2"/>
    </font>
    <font>
      <sz val="8"/>
      <color indexed="18"/>
      <name val="Tahoma"/>
      <family val="2"/>
    </font>
    <font>
      <i/>
      <sz val="8"/>
      <color indexed="8"/>
      <name val="Tahoma"/>
      <family val="2"/>
    </font>
    <font>
      <sz val="12"/>
      <name val="นูลมรผ"/>
      <family val="1"/>
    </font>
    <font>
      <b/>
      <sz val="11"/>
      <color indexed="9"/>
      <name val="华文细黑"/>
      <charset val="134"/>
    </font>
    <font>
      <sz val="11"/>
      <color indexed="10"/>
      <name val="华文细黑"/>
      <charset val="134"/>
    </font>
    <font>
      <b/>
      <sz val="11"/>
      <color indexed="52"/>
      <name val="华文细黑"/>
      <charset val="134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华文细黑"/>
      <charset val="134"/>
    </font>
    <font>
      <u/>
      <sz val="11"/>
      <color indexed="36"/>
      <name val="돋움"/>
      <family val="3"/>
      <charset val="129"/>
    </font>
    <font>
      <sz val="11"/>
      <color indexed="52"/>
      <name val="华文细黑"/>
      <charset val="134"/>
    </font>
    <font>
      <sz val="12"/>
      <name val="┭병릇"/>
      <family val="1"/>
      <charset val="129"/>
    </font>
    <font>
      <sz val="10"/>
      <name val="Arial Cyr"/>
      <family val="2"/>
      <charset val="204"/>
    </font>
    <font>
      <sz val="11"/>
      <color indexed="8"/>
      <name val="새굴림"/>
      <family val="1"/>
      <charset val="129"/>
    </font>
    <font>
      <sz val="11"/>
      <name val="굴림"/>
      <family val="3"/>
      <charset val="129"/>
    </font>
    <font>
      <sz val="12"/>
      <name val="Courier"/>
      <family val="3"/>
    </font>
    <font>
      <sz val="12"/>
      <name val="뼻뮝"/>
      <family val="3"/>
      <charset val="129"/>
    </font>
    <font>
      <sz val="11"/>
      <color indexed="8"/>
      <name val="宋体"/>
      <charset val="129"/>
    </font>
    <font>
      <sz val="10"/>
      <name val="바탕체"/>
      <family val="1"/>
      <charset val="129"/>
    </font>
    <font>
      <b/>
      <sz val="14"/>
      <name val="굴림체"/>
      <family val="3"/>
      <charset val="129"/>
    </font>
    <font>
      <sz val="11"/>
      <color indexed="62"/>
      <name val="华文细黑"/>
      <charset val="134"/>
    </font>
    <font>
      <b/>
      <sz val="11"/>
      <color indexed="63"/>
      <name val="华文细黑"/>
      <charset val="134"/>
    </font>
    <font>
      <b/>
      <sz val="12"/>
      <color indexed="16"/>
      <name val="굴림체"/>
      <family val="3"/>
      <charset val="129"/>
    </font>
    <font>
      <sz val="11"/>
      <name val="새굴림"/>
      <family val="1"/>
      <charset val="129"/>
    </font>
    <font>
      <sz val="12"/>
      <name val="바탕"/>
      <family val="1"/>
      <charset val="129"/>
    </font>
    <font>
      <sz val="8"/>
      <name val="굴림체"/>
      <family val="3"/>
      <charset val="129"/>
    </font>
    <font>
      <sz val="11"/>
      <name val="돋움체"/>
      <family val="3"/>
      <charset val="129"/>
    </font>
    <font>
      <sz val="11"/>
      <color indexed="20"/>
      <name val="华文细黑"/>
      <charset val="134"/>
    </font>
    <font>
      <sz val="11"/>
      <color indexed="20"/>
      <name val="宋体"/>
      <charset val="129"/>
    </font>
    <font>
      <b/>
      <sz val="18"/>
      <color indexed="56"/>
      <name val="宋体"/>
      <charset val="129"/>
    </font>
    <font>
      <b/>
      <sz val="15"/>
      <color indexed="56"/>
      <name val="华文细黑"/>
      <charset val="134"/>
    </font>
    <font>
      <b/>
      <sz val="13"/>
      <color indexed="56"/>
      <name val="华文细黑"/>
      <charset val="134"/>
    </font>
    <font>
      <b/>
      <sz val="11"/>
      <color indexed="56"/>
      <name val="华文细黑"/>
      <charset val="134"/>
    </font>
    <font>
      <sz val="11"/>
      <color indexed="8"/>
      <name val="돋움"/>
      <family val="3"/>
      <charset val="129"/>
    </font>
    <font>
      <sz val="11"/>
      <color indexed="8"/>
      <name val="돋움체"/>
      <family val="3"/>
      <charset val="129"/>
    </font>
    <font>
      <sz val="12"/>
      <name val="옢?릇"/>
      <family val="3"/>
      <charset val="129"/>
    </font>
    <font>
      <i/>
      <sz val="11"/>
      <color indexed="23"/>
      <name val="华文细黑"/>
      <charset val="134"/>
    </font>
    <font>
      <sz val="11"/>
      <color indexed="17"/>
      <name val="华文细黑"/>
      <charset val="134"/>
    </font>
    <font>
      <sz val="11"/>
      <color indexed="17"/>
      <name val="宋体"/>
      <charset val="129"/>
    </font>
    <font>
      <b/>
      <sz val="11"/>
      <color indexed="8"/>
      <name val="华文细黑"/>
      <charset val="134"/>
    </font>
    <font>
      <sz val="11"/>
      <name val="굴림체"/>
      <family val="3"/>
      <charset val="129"/>
    </font>
    <font>
      <sz val="8"/>
      <name val="맑은 고딕"/>
      <family val="3"/>
      <charset val="129"/>
    </font>
    <font>
      <b/>
      <sz val="11"/>
      <color indexed="8"/>
      <name val="나눔고딕"/>
      <family val="3"/>
      <charset val="129"/>
    </font>
    <font>
      <sz val="11"/>
      <color indexed="8"/>
      <name val="나눔고딕"/>
      <family val="3"/>
      <charset val="129"/>
    </font>
    <font>
      <sz val="8"/>
      <name val="맑은 고딕"/>
      <family val="3"/>
      <charset val="129"/>
    </font>
    <font>
      <sz val="10"/>
      <color indexed="12"/>
      <name val="HY견고딕"/>
      <family val="1"/>
      <charset val="129"/>
    </font>
    <font>
      <sz val="10"/>
      <name val="HY견고딕"/>
      <family val="1"/>
      <charset val="129"/>
    </font>
    <font>
      <sz val="10"/>
      <name val="HY헤드라인M"/>
      <family val="1"/>
      <charset val="129"/>
    </font>
    <font>
      <sz val="10"/>
      <color indexed="8"/>
      <name val="HY견고딕"/>
      <family val="1"/>
      <charset val="129"/>
    </font>
    <font>
      <sz val="8"/>
      <name val="맑은 고딕"/>
      <family val="3"/>
      <charset val="129"/>
    </font>
    <font>
      <b/>
      <sz val="10"/>
      <color indexed="8"/>
      <name val="HY견고딕"/>
      <family val="1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Book Antiqua"/>
      <family val="1"/>
    </font>
    <font>
      <sz val="20"/>
      <color theme="1"/>
      <name val="Book Antiqua"/>
      <family val="1"/>
    </font>
    <font>
      <sz val="32"/>
      <color theme="1"/>
      <name val="Book Antiqua"/>
      <family val="1"/>
    </font>
    <font>
      <b/>
      <sz val="16"/>
      <color theme="1"/>
      <name val="나눔고딕"/>
      <family val="3"/>
      <charset val="129"/>
    </font>
    <font>
      <sz val="11"/>
      <color theme="1"/>
      <name val="나눔고딕"/>
      <family val="3"/>
      <charset val="129"/>
    </font>
    <font>
      <b/>
      <sz val="11"/>
      <color theme="1"/>
      <name val="나눔고딕"/>
      <family val="3"/>
      <charset val="129"/>
    </font>
    <font>
      <b/>
      <sz val="10"/>
      <color theme="1"/>
      <name val="나눔고딕"/>
      <family val="3"/>
      <charset val="129"/>
    </font>
    <font>
      <sz val="10"/>
      <color theme="1"/>
      <name val="굴림체"/>
      <family val="3"/>
      <charset val="129"/>
    </font>
    <font>
      <sz val="10.5"/>
      <color theme="0"/>
      <name val="HY견고딕"/>
      <family val="1"/>
      <charset val="129"/>
    </font>
    <font>
      <b/>
      <sz val="18"/>
      <color theme="0"/>
      <name val="Arial"/>
      <family val="2"/>
    </font>
    <font>
      <b/>
      <sz val="11"/>
      <color theme="0"/>
      <name val="나눔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3"/>
      <color theme="0"/>
      <name val="나눔고딕"/>
      <family val="3"/>
      <charset val="129"/>
    </font>
    <font>
      <sz val="8"/>
      <name val="맑은 고딕"/>
      <family val="3"/>
      <charset val="129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b/>
      <sz val="13"/>
      <color theme="0"/>
      <name val="맑은 고딕"/>
      <family val="3"/>
      <charset val="129"/>
      <scheme val="major"/>
    </font>
    <font>
      <b/>
      <sz val="11"/>
      <color theme="0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3"/>
      <color theme="0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b/>
      <sz val="20"/>
      <color theme="0"/>
      <name val="맑은 고딕"/>
      <family val="3"/>
      <charset val="129"/>
      <scheme val="minor"/>
    </font>
    <font>
      <b/>
      <sz val="18"/>
      <color theme="0"/>
      <name val="맑은 고딕"/>
      <family val="3"/>
      <charset val="129"/>
      <scheme val="minor"/>
    </font>
    <font>
      <b/>
      <sz val="9"/>
      <color theme="0" tint="-0.249977111117893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gray0625">
        <fgColor indexed="9"/>
      </patternFill>
    </fill>
    <fill>
      <patternFill patternType="solid">
        <fgColor indexed="22"/>
        <bgColor indexed="2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786">
    <xf numFmtId="0" fontId="0" fillId="0" borderId="0">
      <alignment vertical="center"/>
    </xf>
    <xf numFmtId="0" fontId="20" fillId="0" borderId="0"/>
    <xf numFmtId="0" fontId="20" fillId="0" borderId="0"/>
    <xf numFmtId="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2" fillId="0" borderId="0"/>
    <xf numFmtId="0" fontId="20" fillId="0" borderId="0"/>
    <xf numFmtId="0" fontId="20" fillId="0" borderId="0"/>
    <xf numFmtId="181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 applyFont="0" applyFill="0" applyBorder="0" applyAlignment="0" applyProtection="0"/>
    <xf numFmtId="40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/>
    <xf numFmtId="182" fontId="23" fillId="0" borderId="0" applyFont="0" applyFill="0" applyBorder="0" applyAlignment="0" applyProtection="0"/>
    <xf numFmtId="0" fontId="20" fillId="0" borderId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5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7" fillId="0" borderId="0"/>
    <xf numFmtId="0" fontId="27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5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186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5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8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43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86" fontId="4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186" fontId="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5" fillId="0" borderId="0"/>
    <xf numFmtId="0" fontId="25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183" fontId="4" fillId="0" borderId="0" applyFont="0" applyFill="0" applyBorder="0" applyAlignment="0" applyProtection="0"/>
    <xf numFmtId="0" fontId="20" fillId="0" borderId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0" fontId="20" fillId="0" borderId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5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0" fontId="27" fillId="0" borderId="0"/>
    <xf numFmtId="0" fontId="20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5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5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0" fontId="25" fillId="0" borderId="0"/>
    <xf numFmtId="0" fontId="20" fillId="0" borderId="0"/>
    <xf numFmtId="0" fontId="28" fillId="0" borderId="0"/>
    <xf numFmtId="0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1" fillId="0" borderId="0">
      <alignment horizontal="centerContinuous"/>
    </xf>
    <xf numFmtId="0" fontId="30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42" fontId="34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183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29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6" fillId="0" borderId="0"/>
    <xf numFmtId="0" fontId="37" fillId="0" borderId="0" applyFont="0" applyFill="0" applyBorder="0" applyAlignment="0" applyProtection="0"/>
    <xf numFmtId="0" fontId="20" fillId="0" borderId="0" applyFont="0" applyFill="0" applyBorder="0" applyAlignment="0" applyProtection="0"/>
    <xf numFmtId="41" fontId="34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8" fillId="0" borderId="0" applyBorder="0" applyProtection="0">
      <alignment vertical="center"/>
      <protection locked="0"/>
    </xf>
    <xf numFmtId="41" fontId="34" fillId="0" borderId="0" applyFont="0" applyFill="0" applyBorder="0" applyAlignment="0" applyProtection="0"/>
    <xf numFmtId="186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184" fontId="29" fillId="0" borderId="0" applyFont="0" applyFill="0" applyBorder="0" applyAlignment="0" applyProtection="0"/>
    <xf numFmtId="0" fontId="39" fillId="0" borderId="0" applyNumberFormat="0" applyFill="0" applyBorder="0" applyProtection="0">
      <alignment horizontal="left"/>
    </xf>
    <xf numFmtId="0" fontId="4" fillId="0" borderId="0" applyFont="0" applyFill="0" applyBorder="0" applyAlignment="0" applyProtection="0"/>
    <xf numFmtId="0" fontId="33" fillId="0" borderId="0"/>
    <xf numFmtId="0" fontId="35" fillId="0" borderId="0"/>
    <xf numFmtId="0" fontId="29" fillId="0" borderId="0"/>
    <xf numFmtId="0" fontId="35" fillId="0" borderId="0"/>
    <xf numFmtId="0" fontId="38" fillId="0" borderId="0"/>
    <xf numFmtId="0" fontId="34" fillId="0" borderId="0"/>
    <xf numFmtId="0" fontId="37" fillId="0" borderId="0"/>
    <xf numFmtId="0" fontId="40" fillId="0" borderId="0"/>
    <xf numFmtId="0" fontId="41" fillId="0" borderId="0" applyNumberFormat="0" applyFill="0" applyBorder="0" applyProtection="0">
      <alignment horizontal="right"/>
    </xf>
    <xf numFmtId="186" fontId="42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6" fontId="42" fillId="0" borderId="0" applyFont="0" applyFill="0" applyBorder="0" applyAlignment="0" applyProtection="0"/>
    <xf numFmtId="179" fontId="42" fillId="0" borderId="0" applyFont="0" applyFill="0" applyBorder="0" applyAlignment="0" applyProtection="0">
      <alignment vertical="center"/>
    </xf>
    <xf numFmtId="0" fontId="43" fillId="0" borderId="0" applyFont="0" applyFill="0" applyBorder="0" applyAlignment="0" applyProtection="0">
      <alignment vertical="center"/>
    </xf>
    <xf numFmtId="0" fontId="27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27" fillId="0" borderId="0" applyFont="0" applyFill="0" applyBorder="0" applyAlignment="0" applyProtection="0"/>
    <xf numFmtId="184" fontId="42" fillId="0" borderId="0" applyFont="0" applyFill="0" applyBorder="0" applyAlignment="0" applyProtection="0"/>
    <xf numFmtId="184" fontId="42" fillId="0" borderId="0" applyFont="0" applyFill="0" applyBorder="0" applyAlignment="0" applyProtection="0"/>
    <xf numFmtId="184" fontId="42" fillId="0" borderId="0" applyFont="0" applyFill="0" applyBorder="0" applyAlignment="0" applyProtection="0"/>
    <xf numFmtId="5" fontId="20" fillId="0" borderId="0" applyFont="0" applyFill="0" applyBorder="0" applyAlignment="0" applyProtection="0"/>
    <xf numFmtId="5" fontId="20" fillId="0" borderId="0" applyFont="0" applyFill="0" applyBorder="0" applyAlignment="0" applyProtection="0"/>
    <xf numFmtId="184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4" fillId="0" borderId="0"/>
    <xf numFmtId="189" fontId="44" fillId="0" borderId="0"/>
    <xf numFmtId="0" fontId="4" fillId="0" borderId="0" applyFont="0" applyFill="0" applyBorder="0" applyAlignment="0" applyProtection="0"/>
    <xf numFmtId="190" fontId="4" fillId="0" borderId="0" applyFont="0" applyFill="0" applyBorder="0" applyAlignment="0" applyProtection="0"/>
    <xf numFmtId="0" fontId="43" fillId="0" borderId="0" applyFont="0" applyFill="0" applyBorder="0" applyAlignment="0" applyProtection="0">
      <alignment vertical="center"/>
    </xf>
    <xf numFmtId="191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0" fontId="45" fillId="0" borderId="0"/>
    <xf numFmtId="0" fontId="46" fillId="0" borderId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0" fontId="4" fillId="0" borderId="0"/>
    <xf numFmtId="193" fontId="44" fillId="0" borderId="0"/>
    <xf numFmtId="0" fontId="25" fillId="0" borderId="0"/>
    <xf numFmtId="0" fontId="47" fillId="0" borderId="0" applyNumberFormat="0" applyFill="0" applyBorder="0" applyProtection="0">
      <alignment horizontal="left"/>
    </xf>
    <xf numFmtId="0" fontId="21" fillId="0" borderId="0" applyFont="0" applyFill="0" applyBorder="0" applyAlignment="0" applyProtection="0"/>
    <xf numFmtId="0" fontId="48" fillId="0" borderId="0" applyNumberFormat="0" applyFill="0" applyBorder="0" applyProtection="0">
      <alignment horizontal="right"/>
    </xf>
    <xf numFmtId="0" fontId="20" fillId="0" borderId="0" applyFont="0" applyFill="0" applyBorder="0" applyAlignment="0" applyProtection="0"/>
    <xf numFmtId="0" fontId="44" fillId="0" borderId="0" applyFont="0" applyFill="0" applyBorder="0" applyAlignment="0" applyProtection="0"/>
    <xf numFmtId="194" fontId="44" fillId="0" borderId="0" applyFont="0" applyFill="0" applyBorder="0" applyAlignment="0" applyProtection="0"/>
    <xf numFmtId="0" fontId="49" fillId="0" borderId="0" applyNumberFormat="0" applyFill="0" applyBorder="0" applyProtection="0">
      <alignment horizontal="right"/>
    </xf>
    <xf numFmtId="38" fontId="50" fillId="16" borderId="0" applyNumberFormat="0" applyBorder="0" applyAlignment="0" applyProtection="0"/>
    <xf numFmtId="38" fontId="50" fillId="17" borderId="0" applyNumberFormat="0" applyBorder="0" applyAlignment="0" applyProtection="0"/>
    <xf numFmtId="0" fontId="51" fillId="0" borderId="0">
      <alignment horizontal="left"/>
    </xf>
    <xf numFmtId="0" fontId="52" fillId="0" borderId="1" applyNumberFormat="0" applyAlignment="0" applyProtection="0">
      <alignment horizontal="left" vertical="center"/>
    </xf>
    <xf numFmtId="0" fontId="52" fillId="0" borderId="2">
      <alignment horizontal="left" vertical="center"/>
    </xf>
    <xf numFmtId="14" fontId="53" fillId="18" borderId="3">
      <alignment horizontal="center" vertical="center" wrapText="1"/>
    </xf>
    <xf numFmtId="38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10" fontId="50" fillId="19" borderId="4" applyNumberFormat="0" applyBorder="0" applyAlignment="0" applyProtection="0"/>
    <xf numFmtId="10" fontId="50" fillId="17" borderId="4" applyNumberFormat="0" applyBorder="0" applyAlignment="0" applyProtection="0"/>
    <xf numFmtId="0" fontId="54" fillId="0" borderId="0" applyNumberFormat="0" applyFill="0" applyBorder="0" applyProtection="0">
      <alignment horizontal="left"/>
    </xf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186" fontId="55" fillId="0" borderId="0" applyFont="0" applyFill="0" applyBorder="0" applyAlignment="0" applyProtection="0"/>
    <xf numFmtId="0" fontId="56" fillId="0" borderId="3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37" fontId="58" fillId="0" borderId="0"/>
    <xf numFmtId="0" fontId="4" fillId="0" borderId="0"/>
    <xf numFmtId="195" fontId="44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4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0" fillId="0" borderId="0"/>
    <xf numFmtId="40" fontId="21" fillId="0" borderId="0"/>
    <xf numFmtId="40" fontId="21" fillId="0" borderId="0"/>
    <xf numFmtId="0" fontId="47" fillId="0" borderId="0" applyNumberFormat="0" applyFill="0" applyBorder="0" applyProtection="0">
      <alignment horizontal="left"/>
    </xf>
    <xf numFmtId="40" fontId="61" fillId="20" borderId="0">
      <alignment horizontal="right"/>
    </xf>
    <xf numFmtId="0" fontId="62" fillId="21" borderId="0">
      <alignment horizontal="center"/>
    </xf>
    <xf numFmtId="0" fontId="63" fillId="21" borderId="0"/>
    <xf numFmtId="0" fontId="63" fillId="20" borderId="0" applyBorder="0">
      <alignment horizontal="centerContinuous"/>
    </xf>
    <xf numFmtId="0" fontId="64" fillId="21" borderId="0" applyBorder="0">
      <alignment horizontal="centerContinuous"/>
    </xf>
    <xf numFmtId="196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0" fillId="0" borderId="0" applyFont="0" applyFill="0" applyBorder="0" applyAlignment="0" applyProtection="0">
      <alignment vertical="center"/>
    </xf>
    <xf numFmtId="0" fontId="65" fillId="0" borderId="0" applyNumberFormat="0" applyFill="0" applyBorder="0" applyProtection="0">
      <alignment horizontal="right"/>
    </xf>
    <xf numFmtId="4" fontId="60" fillId="0" borderId="0" applyFont="0" applyFill="0" applyBorder="0" applyProtection="0">
      <alignment horizontal="right"/>
    </xf>
    <xf numFmtId="0" fontId="25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/>
    <xf numFmtId="0" fontId="27" fillId="0" borderId="0"/>
    <xf numFmtId="0" fontId="56" fillId="0" borderId="0"/>
    <xf numFmtId="0" fontId="35" fillId="0" borderId="0"/>
    <xf numFmtId="0" fontId="66" fillId="0" borderId="0" applyFill="0" applyBorder="0" applyProtection="0">
      <alignment horizontal="left" vertical="top"/>
    </xf>
    <xf numFmtId="197" fontId="63" fillId="22" borderId="0" applyNumberFormat="0" applyBorder="0">
      <protection locked="0"/>
    </xf>
    <xf numFmtId="0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0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98" fontId="60" fillId="0" borderId="0" applyFont="0" applyFill="0" applyBorder="0" applyAlignment="0" applyProtection="0"/>
    <xf numFmtId="199" fontId="60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39" fillId="23" borderId="5" applyNumberFormat="0" applyAlignment="0" applyProtection="0"/>
    <xf numFmtId="0" fontId="68" fillId="0" borderId="0" applyNumberFormat="0" applyFill="0" applyBorder="0" applyProtection="0">
      <alignment horizontal="right"/>
    </xf>
    <xf numFmtId="0" fontId="25" fillId="0" borderId="0" applyFont="0" applyFill="0" applyBorder="0" applyAlignment="0" applyProtection="0"/>
    <xf numFmtId="9" fontId="69" fillId="0" borderId="0" applyFont="0" applyFill="0" applyBorder="0" applyAlignment="0" applyProtection="0"/>
    <xf numFmtId="186" fontId="69" fillId="0" borderId="0" applyFont="0" applyFill="0" applyBorder="0" applyAlignment="0" applyProtection="0"/>
    <xf numFmtId="184" fontId="69" fillId="0" borderId="0" applyFont="0" applyFill="0" applyBorder="0" applyAlignment="0" applyProtection="0"/>
    <xf numFmtId="183" fontId="69" fillId="0" borderId="0" applyFont="0" applyFill="0" applyBorder="0" applyAlignment="0" applyProtection="0"/>
    <xf numFmtId="187" fontId="69" fillId="0" borderId="0" applyFont="0" applyFill="0" applyBorder="0" applyAlignment="0" applyProtection="0"/>
    <xf numFmtId="0" fontId="69" fillId="0" borderId="0"/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0" fillId="28" borderId="6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29" borderId="7" applyNumberFormat="0" applyAlignment="0" applyProtection="0">
      <alignment vertical="center"/>
    </xf>
    <xf numFmtId="0" fontId="7" fillId="29" borderId="7" applyNumberFormat="0" applyAlignment="0" applyProtection="0">
      <alignment vertical="center"/>
    </xf>
    <xf numFmtId="0" fontId="7" fillId="29" borderId="7" applyNumberFormat="0" applyAlignment="0" applyProtection="0">
      <alignment vertical="center"/>
    </xf>
    <xf numFmtId="0" fontId="7" fillId="29" borderId="7" applyNumberFormat="0" applyAlignment="0" applyProtection="0">
      <alignment vertical="center"/>
    </xf>
    <xf numFmtId="2" fontId="73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78" fillId="0" borderId="8" applyNumberFormat="0" applyFill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0" fontId="4" fillId="0" borderId="0">
      <protection locked="0"/>
    </xf>
    <xf numFmtId="9" fontId="80" fillId="0" borderId="0" applyFont="0" applyFill="0" applyBorder="0" applyAlignment="0" applyProtection="0"/>
    <xf numFmtId="9" fontId="8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8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200" fontId="83" fillId="0" borderId="0"/>
    <xf numFmtId="0" fontId="84" fillId="0" borderId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22" fillId="0" borderId="0"/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22" fillId="0" borderId="0"/>
    <xf numFmtId="0" fontId="22" fillId="0" borderId="0"/>
    <xf numFmtId="0" fontId="20" fillId="0" borderId="0"/>
    <xf numFmtId="37" fontId="86" fillId="0" borderId="10" applyAlignment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6" applyNumberFormat="0" applyAlignment="0" applyProtection="0">
      <alignment vertical="center"/>
    </xf>
    <xf numFmtId="0" fontId="11" fillId="28" borderId="6" applyNumberFormat="0" applyAlignment="0" applyProtection="0">
      <alignment vertical="center"/>
    </xf>
    <xf numFmtId="0" fontId="11" fillId="28" borderId="6" applyNumberFormat="0" applyAlignment="0" applyProtection="0">
      <alignment vertical="center"/>
    </xf>
    <xf numFmtId="0" fontId="4" fillId="0" borderId="0" applyFont="0" applyFill="0" applyBorder="0" applyAlignment="0" applyProtection="0"/>
    <xf numFmtId="0" fontId="87" fillId="0" borderId="11">
      <alignment vertical="center"/>
    </xf>
    <xf numFmtId="0" fontId="88" fillId="7" borderId="7" applyNumberFormat="0" applyAlignment="0" applyProtection="0">
      <alignment vertical="center"/>
    </xf>
    <xf numFmtId="0" fontId="89" fillId="29" borderId="12" applyNumberFormat="0" applyAlignment="0" applyProtection="0">
      <alignment vertical="center"/>
    </xf>
    <xf numFmtId="0" fontId="90" fillId="0" borderId="0">
      <alignment vertical="center"/>
    </xf>
    <xf numFmtId="38" fontId="21" fillId="0" borderId="0" applyFont="0" applyFill="0" applyBorder="0" applyAlignment="0" applyProtection="0"/>
    <xf numFmtId="41" fontId="120" fillId="0" borderId="0" applyFont="0" applyFill="0" applyBorder="0" applyAlignment="0" applyProtection="0">
      <alignment vertical="center"/>
    </xf>
    <xf numFmtId="41" fontId="9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201" fontId="80" fillId="0" borderId="0" applyFont="0" applyFill="0" applyBorder="0" applyAlignment="0" applyProtection="0"/>
    <xf numFmtId="41" fontId="120" fillId="0" borderId="0" applyFont="0" applyFill="0" applyBorder="0" applyAlignment="0" applyProtection="0">
      <alignment vertical="center"/>
    </xf>
    <xf numFmtId="41" fontId="92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8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0" fillId="0" borderId="0"/>
    <xf numFmtId="40" fontId="21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" fillId="0" borderId="0" applyFont="0" applyFill="0" applyBorder="0" applyAlignment="0" applyProtection="0"/>
    <xf numFmtId="9" fontId="9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94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1" fontId="20" fillId="0" borderId="0" applyNumberFormat="0" applyFill="0" applyBorder="0" applyAlignment="0" applyProtection="0"/>
    <xf numFmtId="0" fontId="93" fillId="0" borderId="0" applyFont="0" applyFill="0" applyBorder="0" applyAlignment="0" applyProtection="0"/>
    <xf numFmtId="1" fontId="20" fillId="0" borderId="0" applyNumberForma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61" fillId="0" borderId="0">
      <alignment vertical="top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4" fillId="0" borderId="0">
      <alignment vertical="center"/>
    </xf>
    <xf numFmtId="0" fontId="28" fillId="0" borderId="0"/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4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25" fillId="0" borderId="0"/>
    <xf numFmtId="0" fontId="95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202" fontId="28" fillId="0" borderId="0" applyFont="0" applyFill="0" applyBorder="0" applyAlignment="0" applyProtection="0"/>
    <xf numFmtId="0" fontId="19" fillId="29" borderId="12" applyNumberFormat="0" applyAlignment="0" applyProtection="0">
      <alignment vertical="center"/>
    </xf>
    <xf numFmtId="0" fontId="19" fillId="29" borderId="12" applyNumberFormat="0" applyAlignment="0" applyProtection="0">
      <alignment vertical="center"/>
    </xf>
    <xf numFmtId="0" fontId="19" fillId="29" borderId="12" applyNumberFormat="0" applyAlignment="0" applyProtection="0">
      <alignment vertical="center"/>
    </xf>
    <xf numFmtId="43" fontId="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2" fontId="4" fillId="0" borderId="0" applyFont="0" applyFill="0" applyBorder="0" applyAlignment="0" applyProtection="0">
      <alignment vertical="center"/>
    </xf>
    <xf numFmtId="0" fontId="25" fillId="0" borderId="0" applyFont="0" applyFill="0" applyBorder="0" applyAlignment="0" applyProtection="0"/>
    <xf numFmtId="10" fontId="73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center"/>
    </xf>
    <xf numFmtId="0" fontId="98" fillId="0" borderId="14" applyNumberFormat="0" applyFill="0" applyAlignment="0" applyProtection="0">
      <alignment vertical="center"/>
    </xf>
    <xf numFmtId="0" fontId="99" fillId="0" borderId="15" applyNumberFormat="0" applyFill="0" applyAlignment="0" applyProtection="0">
      <alignment vertical="center"/>
    </xf>
    <xf numFmtId="0" fontId="100" fillId="0" borderId="16" applyNumberFormat="0" applyFill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8" fillId="0" borderId="0">
      <alignment vertical="center"/>
    </xf>
    <xf numFmtId="0" fontId="101" fillId="0" borderId="0">
      <alignment vertical="center"/>
    </xf>
    <xf numFmtId="0" fontId="92" fillId="0" borderId="0">
      <alignment vertical="center"/>
    </xf>
    <xf numFmtId="0" fontId="120" fillId="0" borderId="0">
      <alignment vertical="center"/>
    </xf>
    <xf numFmtId="0" fontId="80" fillId="0" borderId="0"/>
    <xf numFmtId="0" fontId="4" fillId="0" borderId="0">
      <alignment vertical="center"/>
    </xf>
    <xf numFmtId="0" fontId="10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25" fillId="0" borderId="0"/>
    <xf numFmtId="0" fontId="4" fillId="0" borderId="0"/>
    <xf numFmtId="0" fontId="81" fillId="0" borderId="0">
      <alignment vertical="center"/>
    </xf>
    <xf numFmtId="0" fontId="1" fillId="0" borderId="0">
      <alignment vertical="center"/>
    </xf>
    <xf numFmtId="0" fontId="120" fillId="0" borderId="0"/>
    <xf numFmtId="0" fontId="108" fillId="0" borderId="0">
      <alignment vertical="center"/>
    </xf>
    <xf numFmtId="0" fontId="108" fillId="0" borderId="0">
      <alignment vertical="center"/>
    </xf>
    <xf numFmtId="0" fontId="4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103" fillId="0" borderId="0"/>
    <xf numFmtId="0" fontId="73" fillId="0" borderId="17" applyNumberFormat="0" applyFont="0" applyFill="0" applyAlignment="0" applyProtection="0"/>
    <xf numFmtId="186" fontId="22" fillId="0" borderId="0" applyFont="0" applyFill="0" applyBorder="0" applyAlignment="0" applyProtection="0"/>
    <xf numFmtId="0" fontId="104" fillId="0" borderId="0" applyNumberFormat="0" applyFill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6" fillId="4" borderId="0" applyNumberFormat="0" applyBorder="0" applyAlignment="0" applyProtection="0">
      <alignment vertical="center"/>
    </xf>
    <xf numFmtId="0" fontId="106" fillId="4" borderId="0" applyNumberFormat="0" applyBorder="0" applyAlignment="0" applyProtection="0">
      <alignment vertical="center"/>
    </xf>
    <xf numFmtId="0" fontId="106" fillId="4" borderId="0" applyNumberFormat="0" applyBorder="0" applyAlignment="0" applyProtection="0">
      <alignment vertical="center"/>
    </xf>
    <xf numFmtId="203" fontId="22" fillId="0" borderId="0" applyFont="0" applyFill="0" applyBorder="0" applyAlignment="0" applyProtection="0">
      <alignment vertical="center"/>
    </xf>
    <xf numFmtId="203" fontId="22" fillId="0" borderId="0" applyFont="0" applyFill="0" applyBorder="0" applyAlignment="0" applyProtection="0">
      <alignment vertical="center"/>
    </xf>
    <xf numFmtId="203" fontId="22" fillId="0" borderId="0" applyFont="0" applyFill="0" applyBorder="0" applyAlignment="0" applyProtection="0">
      <alignment vertical="center"/>
    </xf>
    <xf numFmtId="0" fontId="44" fillId="0" borderId="0" applyFont="0" applyFill="0" applyBorder="0" applyAlignment="0" applyProtection="0"/>
    <xf numFmtId="204" fontId="44" fillId="0" borderId="0" applyFont="0" applyFill="0" applyBorder="0" applyAlignment="0" applyProtection="0"/>
    <xf numFmtId="0" fontId="73" fillId="0" borderId="0" applyFont="0" applyFill="0" applyBorder="0" applyAlignment="0" applyProtection="0"/>
    <xf numFmtId="205" fontId="73" fillId="0" borderId="0" applyFont="0" applyFill="0" applyBorder="0" applyAlignment="0" applyProtection="0"/>
    <xf numFmtId="0" fontId="107" fillId="0" borderId="13" applyNumberFormat="0" applyFill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</cellStyleXfs>
  <cellXfs count="667">
    <xf numFmtId="0" fontId="0" fillId="0" borderId="0" xfId="0">
      <alignment vertical="center"/>
    </xf>
    <xf numFmtId="0" fontId="122" fillId="0" borderId="0" xfId="0" applyFont="1">
      <alignment vertical="center"/>
    </xf>
    <xf numFmtId="0" fontId="123" fillId="0" borderId="0" xfId="0" applyFont="1">
      <alignment vertical="center"/>
    </xf>
    <xf numFmtId="0" fontId="124" fillId="0" borderId="0" xfId="0" applyFont="1">
      <alignment vertical="center"/>
    </xf>
    <xf numFmtId="0" fontId="125" fillId="0" borderId="3" xfId="0" applyFont="1" applyBorder="1">
      <alignment vertical="center"/>
    </xf>
    <xf numFmtId="0" fontId="125" fillId="0" borderId="0" xfId="0" applyFont="1" applyBorder="1">
      <alignment vertical="center"/>
    </xf>
    <xf numFmtId="0" fontId="126" fillId="0" borderId="0" xfId="0" applyFont="1">
      <alignment vertical="center"/>
    </xf>
    <xf numFmtId="0" fontId="126" fillId="0" borderId="0" xfId="0" applyFont="1" applyAlignment="1">
      <alignment horizontal="right"/>
    </xf>
    <xf numFmtId="0" fontId="126" fillId="0" borderId="0" xfId="0" applyFont="1" applyFill="1" applyBorder="1" applyAlignment="1">
      <alignment horizontal="right"/>
    </xf>
    <xf numFmtId="0" fontId="127" fillId="0" borderId="18" xfId="0" applyFont="1" applyFill="1" applyBorder="1" applyAlignment="1">
      <alignment horizontal="center" vertical="center"/>
    </xf>
    <xf numFmtId="41" fontId="126" fillId="0" borderId="0" xfId="1650" applyFont="1">
      <alignment vertical="center"/>
    </xf>
    <xf numFmtId="41" fontId="127" fillId="0" borderId="11" xfId="1650" applyFont="1" applyBorder="1" applyAlignment="1">
      <alignment horizontal="center" vertical="center"/>
    </xf>
    <xf numFmtId="41" fontId="127" fillId="0" borderId="4" xfId="1650" applyFont="1" applyBorder="1" applyAlignment="1">
      <alignment horizontal="centerContinuous" vertical="center"/>
    </xf>
    <xf numFmtId="41" fontId="127" fillId="0" borderId="4" xfId="1650" applyFont="1" applyBorder="1" applyAlignment="1">
      <alignment horizontal="center" vertical="center"/>
    </xf>
    <xf numFmtId="41" fontId="127" fillId="0" borderId="18" xfId="1650" applyFont="1" applyFill="1" applyBorder="1" applyAlignment="1">
      <alignment horizontal="center" vertical="center"/>
    </xf>
    <xf numFmtId="41" fontId="126" fillId="0" borderId="2" xfId="1650" applyFont="1" applyBorder="1">
      <alignment vertical="center"/>
    </xf>
    <xf numFmtId="41" fontId="126" fillId="0" borderId="19" xfId="1650" applyFont="1" applyBorder="1">
      <alignment vertical="center"/>
    </xf>
    <xf numFmtId="41" fontId="126" fillId="0" borderId="0" xfId="1650" applyFont="1" applyFill="1" applyBorder="1">
      <alignment vertical="center"/>
    </xf>
    <xf numFmtId="41" fontId="127" fillId="0" borderId="20" xfId="1650" applyFont="1" applyBorder="1" applyAlignment="1">
      <alignment horizontal="center" vertical="center"/>
    </xf>
    <xf numFmtId="41" fontId="127" fillId="31" borderId="21" xfId="1650" applyFont="1" applyFill="1" applyBorder="1" applyAlignment="1">
      <alignment horizontal="center" vertical="center"/>
    </xf>
    <xf numFmtId="41" fontId="127" fillId="31" borderId="22" xfId="1650" applyFont="1" applyFill="1" applyBorder="1">
      <alignment vertical="center"/>
    </xf>
    <xf numFmtId="176" fontId="126" fillId="31" borderId="23" xfId="1650" applyNumberFormat="1" applyFont="1" applyFill="1" applyBorder="1">
      <alignment vertical="center"/>
    </xf>
    <xf numFmtId="176" fontId="126" fillId="31" borderId="20" xfId="1650" applyNumberFormat="1" applyFont="1" applyFill="1" applyBorder="1">
      <alignment vertical="center"/>
    </xf>
    <xf numFmtId="176" fontId="126" fillId="0" borderId="18" xfId="1650" applyNumberFormat="1" applyFont="1" applyFill="1" applyBorder="1">
      <alignment vertical="center"/>
    </xf>
    <xf numFmtId="206" fontId="126" fillId="31" borderId="20" xfId="1650" applyNumberFormat="1" applyFont="1" applyFill="1" applyBorder="1">
      <alignment vertical="center"/>
    </xf>
    <xf numFmtId="41" fontId="127" fillId="0" borderId="18" xfId="1650" applyFont="1" applyBorder="1">
      <alignment vertical="center"/>
    </xf>
    <xf numFmtId="41" fontId="127" fillId="31" borderId="24" xfId="1650" applyFont="1" applyFill="1" applyBorder="1" applyAlignment="1">
      <alignment horizontal="center" vertical="center"/>
    </xf>
    <xf numFmtId="41" fontId="127" fillId="31" borderId="25" xfId="1650" applyFont="1" applyFill="1" applyBorder="1">
      <alignment vertical="center"/>
    </xf>
    <xf numFmtId="176" fontId="126" fillId="31" borderId="26" xfId="1650" applyNumberFormat="1" applyFont="1" applyFill="1" applyBorder="1">
      <alignment vertical="center"/>
    </xf>
    <xf numFmtId="176" fontId="126" fillId="31" borderId="18" xfId="1650" applyNumberFormat="1" applyFont="1" applyFill="1" applyBorder="1">
      <alignment vertical="center"/>
    </xf>
    <xf numFmtId="206" fontId="126" fillId="31" borderId="18" xfId="1650" applyNumberFormat="1" applyFont="1" applyFill="1" applyBorder="1">
      <alignment vertical="center"/>
    </xf>
    <xf numFmtId="41" fontId="127" fillId="0" borderId="24" xfId="1650" applyFont="1" applyBorder="1" applyAlignment="1">
      <alignment horizontal="center" vertical="center"/>
    </xf>
    <xf numFmtId="41" fontId="127" fillId="0" borderId="25" xfId="1650" applyFont="1" applyBorder="1">
      <alignment vertical="center"/>
    </xf>
    <xf numFmtId="176" fontId="126" fillId="0" borderId="26" xfId="1650" applyNumberFormat="1" applyFont="1" applyBorder="1">
      <alignment vertical="center"/>
    </xf>
    <xf numFmtId="176" fontId="126" fillId="0" borderId="18" xfId="1650" applyNumberFormat="1" applyFont="1" applyBorder="1">
      <alignment vertical="center"/>
    </xf>
    <xf numFmtId="206" fontId="126" fillId="0" borderId="18" xfId="1650" applyNumberFormat="1" applyFont="1" applyBorder="1">
      <alignment vertical="center"/>
    </xf>
    <xf numFmtId="41" fontId="127" fillId="0" borderId="25" xfId="1650" applyFont="1" applyFill="1" applyBorder="1">
      <alignment vertical="center"/>
    </xf>
    <xf numFmtId="41" fontId="127" fillId="0" borderId="27" xfId="1650" applyFont="1" applyBorder="1" applyAlignment="1">
      <alignment horizontal="center" vertical="center"/>
    </xf>
    <xf numFmtId="41" fontId="127" fillId="0" borderId="28" xfId="1650" applyFont="1" applyFill="1" applyBorder="1">
      <alignment vertical="center"/>
    </xf>
    <xf numFmtId="41" fontId="127" fillId="0" borderId="29" xfId="1650" applyFont="1" applyBorder="1">
      <alignment vertical="center"/>
    </xf>
    <xf numFmtId="41" fontId="127" fillId="0" borderId="2" xfId="1650" applyFont="1" applyBorder="1" applyAlignment="1">
      <alignment horizontal="centerContinuous" vertical="center"/>
    </xf>
    <xf numFmtId="41" fontId="127" fillId="0" borderId="19" xfId="1650" applyFont="1" applyBorder="1" applyAlignment="1">
      <alignment horizontal="centerContinuous" vertical="center"/>
    </xf>
    <xf numFmtId="41" fontId="127" fillId="0" borderId="0" xfId="1650" applyFont="1">
      <alignment vertical="center"/>
    </xf>
    <xf numFmtId="176" fontId="127" fillId="0" borderId="11" xfId="1650" applyNumberFormat="1" applyFont="1" applyBorder="1">
      <alignment vertical="center"/>
    </xf>
    <xf numFmtId="176" fontId="127" fillId="0" borderId="4" xfId="1650" applyNumberFormat="1" applyFont="1" applyBorder="1">
      <alignment vertical="center"/>
    </xf>
    <xf numFmtId="176" fontId="127" fillId="0" borderId="18" xfId="1650" applyNumberFormat="1" applyFont="1" applyFill="1" applyBorder="1">
      <alignment vertical="center"/>
    </xf>
    <xf numFmtId="206" fontId="127" fillId="0" borderId="4" xfId="1650" applyNumberFormat="1" applyFont="1" applyBorder="1">
      <alignment vertical="center"/>
    </xf>
    <xf numFmtId="41" fontId="127" fillId="0" borderId="30" xfId="1650" applyFont="1" applyBorder="1">
      <alignment vertical="center"/>
    </xf>
    <xf numFmtId="41" fontId="126" fillId="0" borderId="30" xfId="1650" applyFont="1" applyBorder="1">
      <alignment vertical="center"/>
    </xf>
    <xf numFmtId="177" fontId="126" fillId="0" borderId="30" xfId="1650" applyNumberFormat="1" applyFont="1" applyBorder="1">
      <alignment vertical="center"/>
    </xf>
    <xf numFmtId="177" fontId="126" fillId="0" borderId="0" xfId="1650" applyNumberFormat="1" applyFont="1" applyFill="1" applyBorder="1">
      <alignment vertical="center"/>
    </xf>
    <xf numFmtId="41" fontId="127" fillId="0" borderId="0" xfId="1650" applyFont="1" applyBorder="1">
      <alignment vertical="center"/>
    </xf>
    <xf numFmtId="41" fontId="126" fillId="0" borderId="0" xfId="1650" applyFont="1" applyBorder="1">
      <alignment vertical="center"/>
    </xf>
    <xf numFmtId="177" fontId="126" fillId="0" borderId="0" xfId="1650" applyNumberFormat="1" applyFont="1" applyBorder="1">
      <alignment vertical="center"/>
    </xf>
    <xf numFmtId="177" fontId="126" fillId="0" borderId="0" xfId="1650" applyNumberFormat="1" applyFont="1">
      <alignment vertical="center"/>
    </xf>
    <xf numFmtId="9" fontId="126" fillId="31" borderId="20" xfId="1609" applyNumberFormat="1" applyFont="1" applyFill="1" applyBorder="1" applyAlignment="1" applyProtection="1">
      <alignment vertical="center"/>
    </xf>
    <xf numFmtId="9" fontId="126" fillId="31" borderId="18" xfId="1609" applyNumberFormat="1" applyFont="1" applyFill="1" applyBorder="1" applyAlignment="1" applyProtection="1">
      <alignment vertical="center"/>
    </xf>
    <xf numFmtId="9" fontId="126" fillId="0" borderId="18" xfId="1609" applyNumberFormat="1" applyFont="1" applyBorder="1" applyAlignment="1" applyProtection="1">
      <alignment vertical="center"/>
    </xf>
    <xf numFmtId="9" fontId="127" fillId="0" borderId="4" xfId="1609" applyNumberFormat="1" applyFont="1" applyBorder="1" applyAlignment="1" applyProtection="1">
      <alignment vertical="center"/>
    </xf>
    <xf numFmtId="176" fontId="126" fillId="0" borderId="0" xfId="1650" applyNumberFormat="1" applyFont="1">
      <alignment vertical="center"/>
    </xf>
    <xf numFmtId="176" fontId="126" fillId="0" borderId="0" xfId="1650" applyNumberFormat="1" applyFont="1" applyFill="1" applyBorder="1">
      <alignment vertical="center"/>
    </xf>
    <xf numFmtId="41" fontId="127" fillId="0" borderId="21" xfId="1650" applyFont="1" applyFill="1" applyBorder="1" applyAlignment="1">
      <alignment horizontal="center" vertical="center"/>
    </xf>
    <xf numFmtId="41" fontId="127" fillId="0" borderId="22" xfId="1650" applyFont="1" applyFill="1" applyBorder="1">
      <alignment vertical="center"/>
    </xf>
    <xf numFmtId="41" fontId="126" fillId="0" borderId="0" xfId="1650" applyFont="1" applyFill="1">
      <alignment vertical="center"/>
    </xf>
    <xf numFmtId="176" fontId="126" fillId="0" borderId="23" xfId="1650" applyNumberFormat="1" applyFont="1" applyFill="1" applyBorder="1">
      <alignment vertical="center"/>
    </xf>
    <xf numFmtId="176" fontId="126" fillId="0" borderId="20" xfId="1650" applyNumberFormat="1" applyFont="1" applyFill="1" applyBorder="1">
      <alignment vertical="center"/>
    </xf>
    <xf numFmtId="176" fontId="126" fillId="32" borderId="20" xfId="1650" applyNumberFormat="1" applyFont="1" applyFill="1" applyBorder="1">
      <alignment vertical="center"/>
    </xf>
    <xf numFmtId="9" fontId="126" fillId="0" borderId="20" xfId="1609" applyNumberFormat="1" applyFont="1" applyFill="1" applyBorder="1" applyAlignment="1" applyProtection="1">
      <alignment vertical="center"/>
    </xf>
    <xf numFmtId="176" fontId="126" fillId="32" borderId="18" xfId="1650" applyNumberFormat="1" applyFont="1" applyFill="1" applyBorder="1">
      <alignment vertical="center"/>
    </xf>
    <xf numFmtId="176" fontId="127" fillId="33" borderId="11" xfId="1650" applyNumberFormat="1" applyFont="1" applyFill="1" applyBorder="1">
      <alignment vertical="center"/>
    </xf>
    <xf numFmtId="176" fontId="127" fillId="33" borderId="4" xfId="1650" applyNumberFormat="1" applyFont="1" applyFill="1" applyBorder="1">
      <alignment vertical="center"/>
    </xf>
    <xf numFmtId="9" fontId="127" fillId="33" borderId="4" xfId="1609" applyNumberFormat="1" applyFont="1" applyFill="1" applyBorder="1" applyAlignment="1" applyProtection="1">
      <alignment vertical="center"/>
    </xf>
    <xf numFmtId="0" fontId="126" fillId="0" borderId="0" xfId="0" applyFont="1" applyFill="1" applyBorder="1">
      <alignment vertical="center"/>
    </xf>
    <xf numFmtId="0" fontId="126" fillId="0" borderId="0" xfId="0" applyFont="1" applyBorder="1">
      <alignment vertical="center"/>
    </xf>
    <xf numFmtId="0" fontId="128" fillId="0" borderId="3" xfId="0" applyFont="1" applyBorder="1" applyAlignment="1">
      <alignment horizontal="right"/>
    </xf>
    <xf numFmtId="0" fontId="122" fillId="34" borderId="0" xfId="0" applyFont="1" applyFill="1">
      <alignment vertical="center"/>
    </xf>
    <xf numFmtId="0" fontId="124" fillId="34" borderId="0" xfId="0" applyFont="1" applyFill="1">
      <alignment vertical="center"/>
    </xf>
    <xf numFmtId="0" fontId="123" fillId="34" borderId="0" xfId="0" applyFont="1" applyFill="1" applyAlignment="1">
      <alignment vertical="center"/>
    </xf>
    <xf numFmtId="0" fontId="122" fillId="34" borderId="0" xfId="0" applyFont="1" applyFill="1" applyBorder="1">
      <alignment vertical="center"/>
    </xf>
    <xf numFmtId="0" fontId="129" fillId="34" borderId="0" xfId="0" applyFont="1" applyFill="1" applyBorder="1" applyAlignment="1">
      <alignment vertical="top" wrapText="1"/>
    </xf>
    <xf numFmtId="0" fontId="129" fillId="34" borderId="0" xfId="0" applyFont="1" applyFill="1" applyBorder="1" applyAlignment="1">
      <alignment horizontal="center" vertical="center"/>
    </xf>
    <xf numFmtId="0" fontId="123" fillId="34" borderId="0" xfId="0" applyFont="1" applyFill="1" applyBorder="1" applyAlignment="1">
      <alignment vertical="center"/>
    </xf>
    <xf numFmtId="0" fontId="129" fillId="34" borderId="0" xfId="0" applyFont="1" applyFill="1" applyBorder="1" applyAlignment="1">
      <alignment horizontal="center" vertical="top" wrapText="1"/>
    </xf>
    <xf numFmtId="0" fontId="122" fillId="32" borderId="0" xfId="0" applyFont="1" applyFill="1">
      <alignment vertical="center"/>
    </xf>
    <xf numFmtId="0" fontId="122" fillId="32" borderId="0" xfId="0" applyFont="1" applyFill="1" applyBorder="1">
      <alignment vertical="center"/>
    </xf>
    <xf numFmtId="0" fontId="129" fillId="32" borderId="0" xfId="0" applyFont="1" applyFill="1" applyBorder="1" applyAlignment="1">
      <alignment horizontal="center" vertical="center"/>
    </xf>
    <xf numFmtId="3" fontId="113" fillId="0" borderId="31" xfId="1764" applyNumberFormat="1" applyFont="1" applyFill="1" applyBorder="1" applyAlignment="1">
      <alignment horizontal="right" vertical="center"/>
    </xf>
    <xf numFmtId="0" fontId="114" fillId="0" borderId="23" xfId="0" applyFont="1" applyFill="1" applyBorder="1" applyAlignment="1">
      <alignment horizontal="centerContinuous" vertical="center"/>
    </xf>
    <xf numFmtId="0" fontId="114" fillId="0" borderId="10" xfId="0" applyFont="1" applyFill="1" applyBorder="1" applyAlignment="1">
      <alignment horizontal="centerContinuous" vertical="center"/>
    </xf>
    <xf numFmtId="0" fontId="114" fillId="0" borderId="32" xfId="0" applyFont="1" applyFill="1" applyBorder="1" applyAlignment="1">
      <alignment horizontal="centerContinuous" vertical="center"/>
    </xf>
    <xf numFmtId="0" fontId="114" fillId="0" borderId="26" xfId="0" applyFont="1" applyFill="1" applyBorder="1" applyAlignment="1">
      <alignment horizontal="centerContinuous" vertical="center"/>
    </xf>
    <xf numFmtId="0" fontId="114" fillId="0" borderId="0" xfId="0" applyFont="1" applyFill="1" applyBorder="1" applyAlignment="1">
      <alignment horizontal="centerContinuous" vertical="center"/>
    </xf>
    <xf numFmtId="0" fontId="114" fillId="0" borderId="33" xfId="0" applyFont="1" applyFill="1" applyBorder="1" applyAlignment="1">
      <alignment horizontal="centerContinuous" vertical="center"/>
    </xf>
    <xf numFmtId="0" fontId="114" fillId="0" borderId="23" xfId="1764" applyFont="1" applyFill="1" applyBorder="1" applyAlignment="1">
      <alignment horizontal="center" vertical="center"/>
    </xf>
    <xf numFmtId="0" fontId="115" fillId="35" borderId="23" xfId="1764" applyFont="1" applyFill="1" applyBorder="1" applyAlignment="1">
      <alignment horizontal="left" vertical="center"/>
    </xf>
    <xf numFmtId="0" fontId="114" fillId="0" borderId="22" xfId="1764" applyFont="1" applyFill="1" applyBorder="1" applyAlignment="1">
      <alignment horizontal="center" vertical="center"/>
    </xf>
    <xf numFmtId="0" fontId="114" fillId="0" borderId="26" xfId="1764" applyFont="1" applyFill="1" applyBorder="1" applyAlignment="1">
      <alignment horizontal="center" vertical="center"/>
    </xf>
    <xf numFmtId="0" fontId="115" fillId="35" borderId="26" xfId="1764" applyFont="1" applyFill="1" applyBorder="1" applyAlignment="1">
      <alignment horizontal="left" vertical="center"/>
    </xf>
    <xf numFmtId="0" fontId="114" fillId="0" borderId="34" xfId="1764" applyFont="1" applyFill="1" applyBorder="1" applyAlignment="1">
      <alignment horizontal="center" vertical="center"/>
    </xf>
    <xf numFmtId="0" fontId="114" fillId="0" borderId="18" xfId="1764" applyFont="1" applyFill="1" applyBorder="1" applyAlignment="1">
      <alignment horizontal="center" vertical="center"/>
    </xf>
    <xf numFmtId="0" fontId="115" fillId="35" borderId="35" xfId="1764" applyFont="1" applyFill="1" applyBorder="1" applyAlignment="1">
      <alignment horizontal="left" vertical="center"/>
    </xf>
    <xf numFmtId="0" fontId="116" fillId="35" borderId="36" xfId="1764" applyFont="1" applyFill="1" applyBorder="1" applyAlignment="1">
      <alignment horizontal="center" vertical="center"/>
    </xf>
    <xf numFmtId="0" fontId="114" fillId="0" borderId="23" xfId="0" applyFont="1" applyFill="1" applyBorder="1" applyAlignment="1">
      <alignment horizontal="center" vertical="center"/>
    </xf>
    <xf numFmtId="0" fontId="115" fillId="17" borderId="23" xfId="0" applyFont="1" applyFill="1" applyBorder="1" applyAlignment="1">
      <alignment horizontal="center" vertical="center"/>
    </xf>
    <xf numFmtId="0" fontId="116" fillId="0" borderId="22" xfId="0" applyFont="1" applyFill="1" applyBorder="1" applyAlignment="1">
      <alignment horizontal="center" vertical="center"/>
    </xf>
    <xf numFmtId="49" fontId="114" fillId="0" borderId="18" xfId="0" applyNumberFormat="1" applyFont="1" applyFill="1" applyBorder="1" applyAlignment="1">
      <alignment horizontal="center" vertical="center"/>
    </xf>
    <xf numFmtId="49" fontId="115" fillId="0" borderId="26" xfId="0" applyNumberFormat="1" applyFont="1" applyFill="1" applyBorder="1" applyAlignment="1">
      <alignment horizontal="left" vertical="center"/>
    </xf>
    <xf numFmtId="0" fontId="116" fillId="0" borderId="34" xfId="0" applyFont="1" applyFill="1" applyBorder="1" applyAlignment="1">
      <alignment horizontal="center" vertical="center"/>
    </xf>
    <xf numFmtId="0" fontId="115" fillId="0" borderId="29" xfId="0" applyFont="1" applyFill="1" applyBorder="1" applyAlignment="1">
      <alignment horizontal="left" vertical="center"/>
    </xf>
    <xf numFmtId="0" fontId="116" fillId="0" borderId="37" xfId="0" applyFont="1" applyFill="1" applyBorder="1" applyAlignment="1">
      <alignment horizontal="center" vertical="center"/>
    </xf>
    <xf numFmtId="0" fontId="115" fillId="0" borderId="23" xfId="0" applyFont="1" applyFill="1" applyBorder="1" applyAlignment="1">
      <alignment horizontal="center" vertical="center"/>
    </xf>
    <xf numFmtId="0" fontId="114" fillId="0" borderId="18" xfId="0" applyFont="1" applyFill="1" applyBorder="1" applyAlignment="1">
      <alignment horizontal="center" vertical="center"/>
    </xf>
    <xf numFmtId="0" fontId="115" fillId="0" borderId="26" xfId="0" applyFont="1" applyFill="1" applyBorder="1" applyAlignment="1">
      <alignment horizontal="left" vertical="center"/>
    </xf>
    <xf numFmtId="0" fontId="116" fillId="0" borderId="25" xfId="0" applyFont="1" applyFill="1" applyBorder="1" applyAlignment="1">
      <alignment horizontal="center" vertical="center"/>
    </xf>
    <xf numFmtId="0" fontId="114" fillId="0" borderId="26" xfId="0" applyFont="1" applyFill="1" applyBorder="1" applyAlignment="1">
      <alignment horizontal="center" vertical="center"/>
    </xf>
    <xf numFmtId="0" fontId="115" fillId="35" borderId="0" xfId="1764" applyFont="1" applyFill="1" applyBorder="1" applyAlignment="1">
      <alignment horizontal="left" vertical="center"/>
    </xf>
    <xf numFmtId="0" fontId="116" fillId="17" borderId="22" xfId="1764" applyFont="1" applyFill="1" applyBorder="1" applyAlignment="1">
      <alignment horizontal="center" vertical="center"/>
    </xf>
    <xf numFmtId="0" fontId="116" fillId="17" borderId="34" xfId="1764" applyFont="1" applyFill="1" applyBorder="1" applyAlignment="1">
      <alignment horizontal="center" vertical="center"/>
    </xf>
    <xf numFmtId="49" fontId="114" fillId="0" borderId="29" xfId="0" applyNumberFormat="1" applyFont="1" applyFill="1" applyBorder="1" applyAlignment="1">
      <alignment horizontal="left" vertical="center"/>
    </xf>
    <xf numFmtId="0" fontId="116" fillId="35" borderId="38" xfId="1764" applyFont="1" applyFill="1" applyBorder="1" applyAlignment="1">
      <alignment horizontal="centerContinuous" vertical="center"/>
    </xf>
    <xf numFmtId="0" fontId="116" fillId="35" borderId="33" xfId="0" applyFont="1" applyFill="1" applyBorder="1" applyAlignment="1">
      <alignment horizontal="centerContinuous" vertical="center"/>
    </xf>
    <xf numFmtId="0" fontId="115" fillId="0" borderId="23" xfId="0" applyFont="1" applyFill="1" applyBorder="1" applyAlignment="1">
      <alignment horizontal="left" vertical="center"/>
    </xf>
    <xf numFmtId="0" fontId="116" fillId="0" borderId="33" xfId="0" applyFont="1" applyFill="1" applyBorder="1" applyAlignment="1">
      <alignment horizontal="center" vertical="center"/>
    </xf>
    <xf numFmtId="49" fontId="115" fillId="0" borderId="23" xfId="0" applyNumberFormat="1" applyFont="1" applyFill="1" applyBorder="1" applyAlignment="1">
      <alignment horizontal="left" vertical="center"/>
    </xf>
    <xf numFmtId="49" fontId="115" fillId="0" borderId="29" xfId="0" applyNumberFormat="1" applyFont="1" applyFill="1" applyBorder="1" applyAlignment="1">
      <alignment horizontal="left" vertical="center"/>
    </xf>
    <xf numFmtId="49" fontId="114" fillId="0" borderId="26" xfId="0" applyNumberFormat="1" applyFont="1" applyFill="1" applyBorder="1" applyAlignment="1">
      <alignment horizontal="center" vertical="center"/>
    </xf>
    <xf numFmtId="0" fontId="116" fillId="35" borderId="0" xfId="1764" applyFont="1" applyFill="1" applyBorder="1" applyAlignment="1">
      <alignment horizontal="centerContinuous" vertical="center"/>
    </xf>
    <xf numFmtId="0" fontId="113" fillId="35" borderId="23" xfId="0" applyFont="1" applyFill="1" applyBorder="1" applyAlignment="1">
      <alignment horizontal="centerContinuous" vertical="center"/>
    </xf>
    <xf numFmtId="0" fontId="113" fillId="35" borderId="10" xfId="0" applyFont="1" applyFill="1" applyBorder="1" applyAlignment="1">
      <alignment horizontal="centerContinuous" vertical="center"/>
    </xf>
    <xf numFmtId="0" fontId="113" fillId="35" borderId="26" xfId="0" applyFont="1" applyFill="1" applyBorder="1" applyAlignment="1">
      <alignment horizontal="centerContinuous" vertical="center"/>
    </xf>
    <xf numFmtId="0" fontId="113" fillId="35" borderId="0" xfId="0" applyFont="1" applyFill="1" applyBorder="1" applyAlignment="1">
      <alignment horizontal="centerContinuous" vertical="center"/>
    </xf>
    <xf numFmtId="0" fontId="113" fillId="35" borderId="29" xfId="0" applyFont="1" applyFill="1" applyBorder="1" applyAlignment="1">
      <alignment horizontal="centerContinuous" vertical="top"/>
    </xf>
    <xf numFmtId="0" fontId="113" fillId="35" borderId="38" xfId="0" applyFont="1" applyFill="1" applyBorder="1" applyAlignment="1">
      <alignment horizontal="centerContinuous" vertical="top"/>
    </xf>
    <xf numFmtId="0" fontId="116" fillId="35" borderId="37" xfId="0" applyFont="1" applyFill="1" applyBorder="1" applyAlignment="1">
      <alignment horizontal="centerContinuous" vertical="center"/>
    </xf>
    <xf numFmtId="0" fontId="113" fillId="0" borderId="39" xfId="0" applyFont="1" applyFill="1" applyBorder="1" applyAlignment="1">
      <alignment horizontal="center" vertical="center"/>
    </xf>
    <xf numFmtId="3" fontId="113" fillId="0" borderId="40" xfId="1764" applyNumberFormat="1" applyFont="1" applyFill="1" applyBorder="1" applyAlignment="1">
      <alignment horizontal="right" vertical="center"/>
    </xf>
    <xf numFmtId="3" fontId="130" fillId="36" borderId="41" xfId="1764" applyNumberFormat="1" applyFont="1" applyFill="1" applyBorder="1" applyAlignment="1">
      <alignment horizontal="right" vertical="center"/>
    </xf>
    <xf numFmtId="3" fontId="113" fillId="0" borderId="31" xfId="0" applyNumberFormat="1" applyFont="1" applyFill="1" applyBorder="1" applyAlignment="1">
      <alignment horizontal="right" vertical="center"/>
    </xf>
    <xf numFmtId="3" fontId="113" fillId="0" borderId="40" xfId="0" applyNumberFormat="1" applyFont="1" applyFill="1" applyBorder="1" applyAlignment="1">
      <alignment horizontal="right" vertical="center"/>
    </xf>
    <xf numFmtId="3" fontId="113" fillId="0" borderId="39" xfId="0" applyNumberFormat="1" applyFont="1" applyFill="1" applyBorder="1" applyAlignment="1">
      <alignment horizontal="right" vertical="center"/>
    </xf>
    <xf numFmtId="3" fontId="113" fillId="0" borderId="42" xfId="0" applyNumberFormat="1" applyFont="1" applyFill="1" applyBorder="1" applyAlignment="1">
      <alignment horizontal="right" vertical="center"/>
    </xf>
    <xf numFmtId="3" fontId="130" fillId="36" borderId="42" xfId="0" applyNumberFormat="1" applyFont="1" applyFill="1" applyBorder="1" applyAlignment="1">
      <alignment horizontal="right" vertical="center"/>
    </xf>
    <xf numFmtId="3" fontId="113" fillId="0" borderId="43" xfId="0" applyNumberFormat="1" applyFont="1" applyFill="1" applyBorder="1" applyAlignment="1">
      <alignment horizontal="right" vertical="center"/>
    </xf>
    <xf numFmtId="3" fontId="130" fillId="36" borderId="44" xfId="0" applyNumberFormat="1" applyFont="1" applyFill="1" applyBorder="1" applyAlignment="1">
      <alignment horizontal="right" vertical="center"/>
    </xf>
    <xf numFmtId="0" fontId="111" fillId="0" borderId="0" xfId="0" applyFont="1" applyAlignment="1">
      <alignment vertical="center"/>
    </xf>
    <xf numFmtId="0" fontId="131" fillId="34" borderId="0" xfId="0" applyFont="1" applyFill="1" applyAlignment="1">
      <alignment vertical="center"/>
    </xf>
    <xf numFmtId="41" fontId="127" fillId="33" borderId="29" xfId="1650" applyFont="1" applyFill="1" applyBorder="1" applyAlignment="1">
      <alignment horizontal="centerContinuous" vertical="center"/>
    </xf>
    <xf numFmtId="41" fontId="127" fillId="33" borderId="2" xfId="1650" applyFont="1" applyFill="1" applyBorder="1" applyAlignment="1">
      <alignment horizontal="centerContinuous" vertical="center"/>
    </xf>
    <xf numFmtId="41" fontId="127" fillId="33" borderId="19" xfId="1650" applyFont="1" applyFill="1" applyBorder="1" applyAlignment="1">
      <alignment horizontal="centerContinuous" vertical="center"/>
    </xf>
    <xf numFmtId="0" fontId="111" fillId="0" borderId="0" xfId="0" applyFont="1">
      <alignment vertical="center"/>
    </xf>
    <xf numFmtId="41" fontId="127" fillId="0" borderId="26" xfId="1650" applyFont="1" applyBorder="1">
      <alignment vertical="center"/>
    </xf>
    <xf numFmtId="176" fontId="126" fillId="0" borderId="23" xfId="1650" applyNumberFormat="1" applyFont="1" applyBorder="1">
      <alignment vertical="center"/>
    </xf>
    <xf numFmtId="176" fontId="126" fillId="0" borderId="20" xfId="1650" applyNumberFormat="1" applyFont="1" applyBorder="1">
      <alignment vertical="center"/>
    </xf>
    <xf numFmtId="41" fontId="132" fillId="0" borderId="0" xfId="1650" applyFont="1">
      <alignment vertical="center"/>
    </xf>
    <xf numFmtId="176" fontId="132" fillId="34" borderId="11" xfId="1650" applyNumberFormat="1" applyFont="1" applyFill="1" applyBorder="1">
      <alignment vertical="center"/>
    </xf>
    <xf numFmtId="176" fontId="132" fillId="34" borderId="4" xfId="1650" applyNumberFormat="1" applyFont="1" applyFill="1" applyBorder="1">
      <alignment vertical="center"/>
    </xf>
    <xf numFmtId="176" fontId="132" fillId="0" borderId="18" xfId="1650" applyNumberFormat="1" applyFont="1" applyFill="1" applyBorder="1">
      <alignment vertical="center"/>
    </xf>
    <xf numFmtId="206" fontId="132" fillId="34" borderId="4" xfId="1650" applyNumberFormat="1" applyFont="1" applyFill="1" applyBorder="1">
      <alignment vertical="center"/>
    </xf>
    <xf numFmtId="0" fontId="113" fillId="0" borderId="42" xfId="0" applyFont="1" applyFill="1" applyBorder="1" applyAlignment="1">
      <alignment horizontal="centerContinuous" vertical="center"/>
    </xf>
    <xf numFmtId="0" fontId="121" fillId="0" borderId="0" xfId="0" applyFont="1" applyAlignment="1">
      <alignment horizontal="center" vertical="center"/>
    </xf>
    <xf numFmtId="0" fontId="133" fillId="0" borderId="0" xfId="0" applyFont="1" applyAlignment="1">
      <alignment horizontal="center" vertical="center"/>
    </xf>
    <xf numFmtId="3" fontId="118" fillId="0" borderId="4" xfId="1758" applyNumberFormat="1" applyFont="1" applyFill="1" applyBorder="1" applyAlignment="1">
      <alignment horizontal="center" vertical="center"/>
    </xf>
    <xf numFmtId="0" fontId="125" fillId="0" borderId="3" xfId="0" applyFont="1" applyBorder="1" applyAlignment="1">
      <alignment vertical="center"/>
    </xf>
    <xf numFmtId="38" fontId="113" fillId="0" borderId="42" xfId="1649" applyFont="1" applyFill="1" applyBorder="1" applyAlignment="1">
      <alignment horizontal="right" vertical="center"/>
    </xf>
    <xf numFmtId="38" fontId="113" fillId="0" borderId="40" xfId="1649" applyFont="1" applyFill="1" applyBorder="1" applyAlignment="1">
      <alignment horizontal="right" vertical="center"/>
    </xf>
    <xf numFmtId="0" fontId="113" fillId="0" borderId="31" xfId="0" applyFont="1" applyFill="1" applyBorder="1" applyAlignment="1">
      <alignment horizontal="centerContinuous" vertical="center"/>
    </xf>
    <xf numFmtId="38" fontId="134" fillId="0" borderId="42" xfId="1649" applyFont="1" applyBorder="1" applyAlignment="1">
      <alignment vertical="center"/>
    </xf>
    <xf numFmtId="0" fontId="0" fillId="0" borderId="39" xfId="0" applyBorder="1">
      <alignment vertical="center"/>
    </xf>
    <xf numFmtId="38" fontId="134" fillId="0" borderId="43" xfId="1649" applyFont="1" applyBorder="1" applyAlignment="1">
      <alignment vertical="center"/>
    </xf>
    <xf numFmtId="0" fontId="121" fillId="0" borderId="45" xfId="0" applyFont="1" applyBorder="1">
      <alignment vertical="center"/>
    </xf>
    <xf numFmtId="176" fontId="126" fillId="0" borderId="4" xfId="1650" applyNumberFormat="1" applyFont="1" applyFill="1" applyBorder="1">
      <alignment vertical="center"/>
    </xf>
    <xf numFmtId="176" fontId="126" fillId="0" borderId="26" xfId="1650" applyNumberFormat="1" applyFont="1" applyFill="1" applyBorder="1">
      <alignment vertical="center"/>
    </xf>
    <xf numFmtId="176" fontId="126" fillId="32" borderId="20" xfId="1650" applyNumberFormat="1" applyFont="1" applyFill="1" applyBorder="1" applyAlignment="1">
      <alignment horizontal="center" vertical="center"/>
    </xf>
    <xf numFmtId="176" fontId="126" fillId="0" borderId="20" xfId="1650" applyNumberFormat="1" applyFont="1" applyFill="1" applyBorder="1" applyAlignment="1">
      <alignment horizontal="center" vertical="center"/>
    </xf>
    <xf numFmtId="0" fontId="125" fillId="0" borderId="3" xfId="0" applyFont="1" applyBorder="1" applyAlignment="1">
      <alignment horizontal="center" vertical="center"/>
    </xf>
    <xf numFmtId="0" fontId="126" fillId="0" borderId="0" xfId="0" applyFont="1" applyAlignment="1">
      <alignment horizontal="center"/>
    </xf>
    <xf numFmtId="41" fontId="126" fillId="0" borderId="0" xfId="1650" applyFont="1" applyAlignment="1">
      <alignment horizontal="center" vertical="center"/>
    </xf>
    <xf numFmtId="177" fontId="126" fillId="0" borderId="30" xfId="1650" applyNumberFormat="1" applyFont="1" applyBorder="1" applyAlignment="1">
      <alignment horizontal="center" vertical="center"/>
    </xf>
    <xf numFmtId="177" fontId="126" fillId="0" borderId="0" xfId="1650" applyNumberFormat="1" applyFont="1" applyBorder="1" applyAlignment="1">
      <alignment horizontal="center" vertical="center"/>
    </xf>
    <xf numFmtId="177" fontId="126" fillId="0" borderId="0" xfId="1650" applyNumberFormat="1" applyFont="1" applyAlignment="1">
      <alignment horizontal="center" vertical="center"/>
    </xf>
    <xf numFmtId="9" fontId="126" fillId="31" borderId="20" xfId="1609" applyNumberFormat="1" applyFont="1" applyFill="1" applyBorder="1" applyAlignment="1" applyProtection="1">
      <alignment horizontal="center" vertical="center"/>
    </xf>
    <xf numFmtId="9" fontId="126" fillId="31" borderId="18" xfId="1609" applyNumberFormat="1" applyFont="1" applyFill="1" applyBorder="1" applyAlignment="1" applyProtection="1">
      <alignment horizontal="center" vertical="center"/>
    </xf>
    <xf numFmtId="9" fontId="126" fillId="0" borderId="18" xfId="1609" applyNumberFormat="1" applyFont="1" applyBorder="1" applyAlignment="1" applyProtection="1">
      <alignment horizontal="center" vertical="center"/>
    </xf>
    <xf numFmtId="9" fontId="127" fillId="0" borderId="4" xfId="1609" applyNumberFormat="1" applyFont="1" applyBorder="1" applyAlignment="1" applyProtection="1">
      <alignment horizontal="center" vertical="center"/>
    </xf>
    <xf numFmtId="9" fontId="126" fillId="0" borderId="20" xfId="1609" applyNumberFormat="1" applyFont="1" applyFill="1" applyBorder="1" applyAlignment="1" applyProtection="1">
      <alignment horizontal="center" vertical="center"/>
    </xf>
    <xf numFmtId="9" fontId="127" fillId="33" borderId="4" xfId="1609" applyNumberFormat="1" applyFont="1" applyFill="1" applyBorder="1" applyAlignment="1" applyProtection="1">
      <alignment horizontal="center" vertical="center"/>
    </xf>
    <xf numFmtId="0" fontId="126" fillId="0" borderId="0" xfId="0" applyFont="1" applyAlignment="1">
      <alignment horizontal="center" vertical="center"/>
    </xf>
    <xf numFmtId="9" fontId="126" fillId="31" borderId="20" xfId="1650" applyNumberFormat="1" applyFont="1" applyFill="1" applyBorder="1" applyAlignment="1">
      <alignment horizontal="center" vertical="center"/>
    </xf>
    <xf numFmtId="9" fontId="126" fillId="31" borderId="18" xfId="1650" applyNumberFormat="1" applyFont="1" applyFill="1" applyBorder="1" applyAlignment="1">
      <alignment horizontal="center" vertical="center"/>
    </xf>
    <xf numFmtId="9" fontId="126" fillId="0" borderId="18" xfId="1650" applyNumberFormat="1" applyFont="1" applyBorder="1" applyAlignment="1">
      <alignment horizontal="center" vertical="center"/>
    </xf>
    <xf numFmtId="9" fontId="126" fillId="0" borderId="4" xfId="1650" applyNumberFormat="1" applyFont="1" applyBorder="1" applyAlignment="1">
      <alignment horizontal="center" vertical="center"/>
    </xf>
    <xf numFmtId="9" fontId="4" fillId="0" borderId="0" xfId="1609" applyNumberFormat="1">
      <protection locked="0"/>
    </xf>
    <xf numFmtId="176" fontId="126" fillId="0" borderId="0" xfId="0" applyNumberFormat="1" applyFont="1">
      <alignment vertical="center"/>
    </xf>
    <xf numFmtId="176" fontId="132" fillId="34" borderId="11" xfId="1650" applyNumberFormat="1" applyFont="1" applyFill="1" applyBorder="1" applyAlignment="1">
      <alignment vertical="center" shrinkToFit="1"/>
    </xf>
    <xf numFmtId="176" fontId="132" fillId="34" borderId="4" xfId="1650" applyNumberFormat="1" applyFont="1" applyFill="1" applyBorder="1" applyAlignment="1">
      <alignment vertical="center" shrinkToFit="1"/>
    </xf>
    <xf numFmtId="176" fontId="132" fillId="0" borderId="18" xfId="1650" applyNumberFormat="1" applyFont="1" applyFill="1" applyBorder="1" applyAlignment="1">
      <alignment vertical="center" shrinkToFit="1"/>
    </xf>
    <xf numFmtId="9" fontId="132" fillId="34" borderId="4" xfId="1650" applyNumberFormat="1" applyFont="1" applyFill="1" applyBorder="1" applyAlignment="1">
      <alignment horizontal="center" vertical="center" shrinkToFit="1"/>
    </xf>
    <xf numFmtId="38" fontId="126" fillId="0" borderId="0" xfId="1649" applyFont="1" applyAlignment="1">
      <alignment vertical="center"/>
    </xf>
    <xf numFmtId="9" fontId="126" fillId="31" borderId="18" xfId="1609" quotePrefix="1" applyNumberFormat="1" applyFont="1" applyFill="1" applyBorder="1" applyAlignment="1" applyProtection="1">
      <alignment horizontal="center" vertical="center"/>
    </xf>
    <xf numFmtId="41" fontId="127" fillId="0" borderId="23" xfId="1650" applyFont="1" applyBorder="1" applyAlignment="1">
      <alignment horizontal="center" vertical="center"/>
    </xf>
    <xf numFmtId="0" fontId="4" fillId="0" borderId="0" xfId="1609">
      <protection locked="0"/>
    </xf>
    <xf numFmtId="208" fontId="4" fillId="0" borderId="0" xfId="1609" applyNumberFormat="1">
      <protection locked="0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6" xfId="1650" applyFont="1" applyBorder="1" applyAlignment="1">
      <alignment horizontal="center" vertical="center"/>
    </xf>
    <xf numFmtId="176" fontId="126" fillId="32" borderId="26" xfId="1650" applyNumberFormat="1" applyFont="1" applyFill="1" applyBorder="1" applyAlignment="1">
      <alignment horizontal="center" vertical="center"/>
    </xf>
    <xf numFmtId="9" fontId="126" fillId="0" borderId="18" xfId="1609" applyNumberFormat="1" applyFont="1" applyFill="1" applyBorder="1" applyAlignment="1" applyProtection="1">
      <alignment horizontal="center" vertical="center"/>
    </xf>
    <xf numFmtId="176" fontId="126" fillId="0" borderId="18" xfId="1650" applyNumberFormat="1" applyFont="1" applyFill="1" applyBorder="1" applyAlignment="1">
      <alignment horizontal="center" vertical="center"/>
    </xf>
    <xf numFmtId="9" fontId="126" fillId="31" borderId="18" xfId="1650" quotePrefix="1" applyNumberFormat="1" applyFont="1" applyFill="1" applyBorder="1" applyAlignment="1">
      <alignment horizontal="center" vertical="center"/>
    </xf>
    <xf numFmtId="176" fontId="126" fillId="0" borderId="0" xfId="0" applyNumberFormat="1" applyFont="1" applyFill="1">
      <alignment vertical="center"/>
    </xf>
    <xf numFmtId="0" fontId="126" fillId="0" borderId="0" xfId="0" applyFont="1" applyFill="1">
      <alignment vertical="center"/>
    </xf>
    <xf numFmtId="38" fontId="126" fillId="0" borderId="0" xfId="1649" applyFont="1" applyFill="1" applyAlignment="1">
      <alignment vertical="center"/>
    </xf>
    <xf numFmtId="207" fontId="4" fillId="0" borderId="0" xfId="1609" applyNumberFormat="1" applyFill="1">
      <protection locked="0"/>
    </xf>
    <xf numFmtId="209" fontId="4" fillId="0" borderId="0" xfId="1609" applyNumberFormat="1">
      <protection locked="0"/>
    </xf>
    <xf numFmtId="179" fontId="4" fillId="0" borderId="0" xfId="1609" applyNumberFormat="1">
      <protection locked="0"/>
    </xf>
    <xf numFmtId="0" fontId="127" fillId="0" borderId="0" xfId="0" applyFont="1" applyAlignment="1">
      <alignment horizontal="center" vertical="center"/>
    </xf>
    <xf numFmtId="9" fontId="126" fillId="0" borderId="18" xfId="1609" quotePrefix="1" applyNumberFormat="1" applyFont="1" applyFill="1" applyBorder="1" applyAlignment="1" applyProtection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1" xfId="1650" applyFont="1" applyFill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1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0" borderId="27" xfId="1650" applyFont="1" applyBorder="1" applyAlignment="1">
      <alignment horizontal="center" vertical="center"/>
    </xf>
    <xf numFmtId="176" fontId="126" fillId="31" borderId="23" xfId="1650" applyNumberFormat="1" applyFont="1" applyFill="1" applyBorder="1" applyAlignment="1">
      <alignment vertical="center" shrinkToFit="1"/>
    </xf>
    <xf numFmtId="176" fontId="126" fillId="31" borderId="20" xfId="1650" applyNumberFormat="1" applyFont="1" applyFill="1" applyBorder="1" applyAlignment="1">
      <alignment vertical="center" shrinkToFit="1"/>
    </xf>
    <xf numFmtId="176" fontId="126" fillId="31" borderId="26" xfId="1650" applyNumberFormat="1" applyFont="1" applyFill="1" applyBorder="1" applyAlignment="1">
      <alignment vertical="center" shrinkToFit="1"/>
    </xf>
    <xf numFmtId="176" fontId="126" fillId="31" borderId="18" xfId="1650" applyNumberFormat="1" applyFont="1" applyFill="1" applyBorder="1" applyAlignment="1">
      <alignment vertical="center" shrinkToFit="1"/>
    </xf>
    <xf numFmtId="176" fontId="126" fillId="0" borderId="26" xfId="1650" applyNumberFormat="1" applyFont="1" applyBorder="1" applyAlignment="1">
      <alignment vertical="center" shrinkToFit="1"/>
    </xf>
    <xf numFmtId="176" fontId="126" fillId="0" borderId="18" xfId="1650" applyNumberFormat="1" applyFont="1" applyBorder="1" applyAlignment="1">
      <alignment vertical="center" shrinkToFit="1"/>
    </xf>
    <xf numFmtId="176" fontId="126" fillId="0" borderId="18" xfId="1650" applyNumberFormat="1" applyFont="1" applyFill="1" applyBorder="1" applyAlignment="1">
      <alignment vertical="center" shrinkToFit="1"/>
    </xf>
    <xf numFmtId="176" fontId="127" fillId="0" borderId="11" xfId="1650" applyNumberFormat="1" applyFont="1" applyBorder="1" applyAlignment="1">
      <alignment vertical="center" shrinkToFit="1"/>
    </xf>
    <xf numFmtId="177" fontId="126" fillId="0" borderId="0" xfId="1650" applyNumberFormat="1" applyFont="1" applyBorder="1" applyAlignment="1">
      <alignment vertical="center" shrinkToFit="1"/>
    </xf>
    <xf numFmtId="41" fontId="127" fillId="0" borderId="11" xfId="1650" applyFont="1" applyBorder="1" applyAlignment="1">
      <alignment horizontal="center" vertical="center" shrinkToFit="1"/>
    </xf>
    <xf numFmtId="41" fontId="127" fillId="0" borderId="4" xfId="1650" applyFont="1" applyBorder="1" applyAlignment="1">
      <alignment horizontal="center" vertical="center" shrinkToFit="1"/>
    </xf>
    <xf numFmtId="177" fontId="126" fillId="0" borderId="0" xfId="1650" applyNumberFormat="1" applyFont="1" applyAlignment="1">
      <alignment vertical="center" shrinkToFit="1"/>
    </xf>
    <xf numFmtId="176" fontId="127" fillId="0" borderId="4" xfId="1650" applyNumberFormat="1" applyFont="1" applyBorder="1" applyAlignment="1">
      <alignment vertical="center" shrinkToFit="1"/>
    </xf>
    <xf numFmtId="176" fontId="126" fillId="0" borderId="0" xfId="1650" applyNumberFormat="1" applyFont="1" applyAlignment="1">
      <alignment vertical="center" shrinkToFit="1"/>
    </xf>
    <xf numFmtId="9" fontId="126" fillId="0" borderId="0" xfId="1609" applyNumberFormat="1" applyFont="1" applyAlignment="1" applyProtection="1">
      <alignment vertical="center"/>
    </xf>
    <xf numFmtId="176" fontId="126" fillId="0" borderId="23" xfId="1650" applyNumberFormat="1" applyFont="1" applyFill="1" applyBorder="1" applyAlignment="1">
      <alignment vertical="center" shrinkToFit="1"/>
    </xf>
    <xf numFmtId="176" fontId="126" fillId="0" borderId="20" xfId="1650" applyNumberFormat="1" applyFont="1" applyFill="1" applyBorder="1" applyAlignment="1">
      <alignment vertical="center" shrinkToFit="1"/>
    </xf>
    <xf numFmtId="176" fontId="126" fillId="32" borderId="20" xfId="1650" applyNumberFormat="1" applyFont="1" applyFill="1" applyBorder="1" applyAlignment="1">
      <alignment vertical="center" shrinkToFit="1"/>
    </xf>
    <xf numFmtId="176" fontId="126" fillId="32" borderId="18" xfId="1650" applyNumberFormat="1" applyFont="1" applyFill="1" applyBorder="1" applyAlignment="1">
      <alignment vertical="center" shrinkToFit="1"/>
    </xf>
    <xf numFmtId="176" fontId="127" fillId="33" borderId="11" xfId="1650" applyNumberFormat="1" applyFont="1" applyFill="1" applyBorder="1" applyAlignment="1">
      <alignment vertical="center" shrinkToFit="1"/>
    </xf>
    <xf numFmtId="176" fontId="127" fillId="33" borderId="4" xfId="1650" applyNumberFormat="1" applyFont="1" applyFill="1" applyBorder="1" applyAlignment="1">
      <alignment vertical="center" shrinkToFit="1"/>
    </xf>
    <xf numFmtId="41" fontId="127" fillId="0" borderId="28" xfId="1650" applyFont="1" applyBorder="1">
      <alignment vertical="center"/>
    </xf>
    <xf numFmtId="41" fontId="126" fillId="0" borderId="20" xfId="1650" applyFont="1" applyBorder="1" applyAlignment="1">
      <alignment horizontal="center" vertical="center"/>
    </xf>
    <xf numFmtId="41" fontId="126" fillId="31" borderId="21" xfId="1650" applyFont="1" applyFill="1" applyBorder="1" applyAlignment="1">
      <alignment horizontal="center" vertical="center"/>
    </xf>
    <xf numFmtId="41" fontId="126" fillId="31" borderId="22" xfId="1650" applyFont="1" applyFill="1" applyBorder="1">
      <alignment vertical="center"/>
    </xf>
    <xf numFmtId="41" fontId="126" fillId="0" borderId="18" xfId="1650" applyFont="1" applyBorder="1">
      <alignment vertical="center"/>
    </xf>
    <xf numFmtId="41" fontId="126" fillId="31" borderId="24" xfId="1650" applyFont="1" applyFill="1" applyBorder="1" applyAlignment="1">
      <alignment horizontal="center" vertical="center"/>
    </xf>
    <xf numFmtId="41" fontId="126" fillId="31" borderId="25" xfId="1650" applyFont="1" applyFill="1" applyBorder="1">
      <alignment vertical="center"/>
    </xf>
    <xf numFmtId="0" fontId="125" fillId="0" borderId="3" xfId="0" applyFont="1" applyBorder="1" applyAlignment="1">
      <alignment vertical="center" shrinkToFit="1"/>
    </xf>
    <xf numFmtId="0" fontId="126" fillId="0" borderId="0" xfId="0" applyFont="1" applyAlignment="1">
      <alignment vertical="center" shrinkToFit="1"/>
    </xf>
    <xf numFmtId="0" fontId="126" fillId="0" borderId="0" xfId="0" applyFont="1" applyAlignment="1">
      <alignment horizontal="right" shrinkToFit="1"/>
    </xf>
    <xf numFmtId="0" fontId="126" fillId="0" borderId="0" xfId="0" applyFont="1" applyFill="1" applyBorder="1" applyAlignment="1">
      <alignment horizontal="right" shrinkToFit="1"/>
    </xf>
    <xf numFmtId="0" fontId="127" fillId="0" borderId="18" xfId="0" applyFont="1" applyFill="1" applyBorder="1" applyAlignment="1">
      <alignment horizontal="center" vertical="center" shrinkToFit="1"/>
    </xf>
    <xf numFmtId="41" fontId="127" fillId="0" borderId="4" xfId="1650" applyFont="1" applyBorder="1" applyAlignment="1">
      <alignment horizontal="centerContinuous" vertical="center" shrinkToFit="1"/>
    </xf>
    <xf numFmtId="41" fontId="127" fillId="0" borderId="18" xfId="1650" applyFont="1" applyFill="1" applyBorder="1" applyAlignment="1">
      <alignment horizontal="center" vertical="center" shrinkToFit="1"/>
    </xf>
    <xf numFmtId="41" fontId="126" fillId="0" borderId="2" xfId="1650" applyFont="1" applyBorder="1" applyAlignment="1">
      <alignment vertical="center" shrinkToFit="1"/>
    </xf>
    <xf numFmtId="41" fontId="126" fillId="0" borderId="19" xfId="1650" applyFont="1" applyBorder="1" applyAlignment="1">
      <alignment vertical="center" shrinkToFit="1"/>
    </xf>
    <xf numFmtId="41" fontId="126" fillId="0" borderId="0" xfId="1650" applyFont="1" applyAlignment="1">
      <alignment vertical="center" shrinkToFit="1"/>
    </xf>
    <xf numFmtId="41" fontId="126" fillId="0" borderId="0" xfId="1650" applyFont="1" applyFill="1" applyBorder="1" applyAlignment="1">
      <alignment vertical="center" shrinkToFit="1"/>
    </xf>
    <xf numFmtId="178" fontId="126" fillId="31" borderId="20" xfId="1650" applyNumberFormat="1" applyFont="1" applyFill="1" applyBorder="1" applyAlignment="1">
      <alignment vertical="center" shrinkToFit="1"/>
    </xf>
    <xf numFmtId="178" fontId="126" fillId="31" borderId="18" xfId="1650" applyNumberFormat="1" applyFont="1" applyFill="1" applyBorder="1" applyAlignment="1">
      <alignment vertical="center" shrinkToFit="1"/>
    </xf>
    <xf numFmtId="178" fontId="126" fillId="0" borderId="18" xfId="1650" applyNumberFormat="1" applyFont="1" applyBorder="1" applyAlignment="1">
      <alignment vertical="center" shrinkToFit="1"/>
    </xf>
    <xf numFmtId="176" fontId="127" fillId="0" borderId="18" xfId="1650" applyNumberFormat="1" applyFont="1" applyFill="1" applyBorder="1" applyAlignment="1">
      <alignment vertical="center" shrinkToFit="1"/>
    </xf>
    <xf numFmtId="178" fontId="127" fillId="0" borderId="4" xfId="1650" applyNumberFormat="1" applyFont="1" applyBorder="1" applyAlignment="1">
      <alignment vertical="center" shrinkToFit="1"/>
    </xf>
    <xf numFmtId="177" fontId="126" fillId="0" borderId="30" xfId="1650" applyNumberFormat="1" applyFont="1" applyBorder="1" applyAlignment="1">
      <alignment vertical="center" shrinkToFit="1"/>
    </xf>
    <xf numFmtId="177" fontId="126" fillId="0" borderId="0" xfId="1650" applyNumberFormat="1" applyFont="1" applyFill="1" applyBorder="1" applyAlignment="1">
      <alignment vertical="center" shrinkToFit="1"/>
    </xf>
    <xf numFmtId="179" fontId="126" fillId="31" borderId="20" xfId="1525" applyNumberFormat="1" applyFont="1" applyFill="1" applyBorder="1" applyAlignment="1">
      <alignment vertical="center" shrinkToFit="1"/>
    </xf>
    <xf numFmtId="179" fontId="126" fillId="31" borderId="18" xfId="1525" applyNumberFormat="1" applyFont="1" applyFill="1" applyBorder="1" applyAlignment="1">
      <alignment vertical="center" shrinkToFit="1"/>
    </xf>
    <xf numFmtId="179" fontId="126" fillId="0" borderId="18" xfId="1525" applyNumberFormat="1" applyFont="1" applyBorder="1" applyAlignment="1">
      <alignment vertical="center" shrinkToFit="1"/>
    </xf>
    <xf numFmtId="179" fontId="127" fillId="0" borderId="4" xfId="1525" applyNumberFormat="1" applyFont="1" applyBorder="1" applyAlignment="1">
      <alignment vertical="center" shrinkToFit="1"/>
    </xf>
    <xf numFmtId="176" fontId="126" fillId="0" borderId="0" xfId="1650" applyNumberFormat="1" applyFont="1" applyFill="1" applyBorder="1" applyAlignment="1">
      <alignment vertical="center" shrinkToFit="1"/>
    </xf>
    <xf numFmtId="178" fontId="126" fillId="0" borderId="20" xfId="1650" applyNumberFormat="1" applyFont="1" applyFill="1" applyBorder="1" applyAlignment="1">
      <alignment vertical="center" shrinkToFit="1"/>
    </xf>
    <xf numFmtId="178" fontId="127" fillId="33" borderId="4" xfId="1650" applyNumberFormat="1" applyFont="1" applyFill="1" applyBorder="1" applyAlignment="1">
      <alignment vertical="center" shrinkToFit="1"/>
    </xf>
    <xf numFmtId="0" fontId="126" fillId="0" borderId="0" xfId="0" applyFont="1" applyFill="1" applyBorder="1" applyAlignment="1">
      <alignment vertical="center" shrinkToFit="1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0" fontId="137" fillId="34" borderId="0" xfId="0" applyFont="1" applyFill="1">
      <alignment vertical="center"/>
    </xf>
    <xf numFmtId="0" fontId="137" fillId="34" borderId="0" xfId="0" applyFont="1" applyFill="1" applyBorder="1">
      <alignment vertical="center"/>
    </xf>
    <xf numFmtId="0" fontId="138" fillId="34" borderId="0" xfId="0" applyFont="1" applyFill="1" applyBorder="1" applyAlignment="1">
      <alignment horizontal="center" vertical="top" wrapText="1"/>
    </xf>
    <xf numFmtId="0" fontId="126" fillId="0" borderId="26" xfId="0" applyFont="1" applyBorder="1">
      <alignment vertical="center"/>
    </xf>
    <xf numFmtId="0" fontId="126" fillId="0" borderId="29" xfId="0" applyFont="1" applyBorder="1">
      <alignment vertical="center"/>
    </xf>
    <xf numFmtId="0" fontId="126" fillId="0" borderId="38" xfId="0" applyFont="1" applyBorder="1">
      <alignment vertical="center"/>
    </xf>
    <xf numFmtId="0" fontId="126" fillId="0" borderId="37" xfId="0" applyFont="1" applyBorder="1" applyAlignment="1">
      <alignment horizontal="center" vertical="center"/>
    </xf>
    <xf numFmtId="38" fontId="126" fillId="0" borderId="20" xfId="1649" applyFont="1" applyBorder="1" applyAlignment="1">
      <alignment vertical="center"/>
    </xf>
    <xf numFmtId="38" fontId="126" fillId="0" borderId="46" xfId="1649" applyFont="1" applyBorder="1" applyAlignment="1">
      <alignment vertical="center"/>
    </xf>
    <xf numFmtId="176" fontId="126" fillId="0" borderId="20" xfId="0" applyNumberFormat="1" applyFont="1" applyFill="1" applyBorder="1">
      <alignment vertical="center"/>
    </xf>
    <xf numFmtId="176" fontId="126" fillId="0" borderId="20" xfId="0" applyNumberFormat="1" applyFont="1" applyBorder="1">
      <alignment vertical="center"/>
    </xf>
    <xf numFmtId="176" fontId="126" fillId="0" borderId="20" xfId="1649" applyNumberFormat="1" applyFont="1" applyFill="1" applyBorder="1" applyAlignment="1">
      <alignment vertical="center"/>
    </xf>
    <xf numFmtId="176" fontId="126" fillId="0" borderId="20" xfId="1649" applyNumberFormat="1" applyFont="1" applyBorder="1" applyAlignment="1">
      <alignment vertical="center"/>
    </xf>
    <xf numFmtId="176" fontId="126" fillId="0" borderId="46" xfId="0" applyNumberFormat="1" applyFont="1" applyBorder="1">
      <alignment vertical="center"/>
    </xf>
    <xf numFmtId="176" fontId="126" fillId="0" borderId="46" xfId="1649" applyNumberFormat="1" applyFont="1" applyFill="1" applyBorder="1" applyAlignment="1">
      <alignment vertical="center"/>
    </xf>
    <xf numFmtId="176" fontId="126" fillId="0" borderId="46" xfId="1649" applyNumberFormat="1" applyFont="1" applyBorder="1" applyAlignment="1">
      <alignment vertical="center"/>
    </xf>
    <xf numFmtId="176" fontId="4" fillId="0" borderId="46" xfId="1609" applyNumberFormat="1" applyFill="1" applyBorder="1">
      <protection locked="0"/>
    </xf>
    <xf numFmtId="0" fontId="126" fillId="0" borderId="0" xfId="0" applyFont="1" applyBorder="1" applyAlignment="1">
      <alignment horizontal="center" vertical="center"/>
    </xf>
    <xf numFmtId="9" fontId="126" fillId="0" borderId="18" xfId="1609" quotePrefix="1" applyNumberFormat="1" applyFont="1" applyBorder="1" applyAlignment="1" applyProtection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0" fontId="139" fillId="0" borderId="3" xfId="0" applyFont="1" applyBorder="1" applyAlignment="1">
      <alignment vertical="center"/>
    </xf>
    <xf numFmtId="0" fontId="139" fillId="0" borderId="3" xfId="0" applyFont="1" applyBorder="1">
      <alignment vertical="center"/>
    </xf>
    <xf numFmtId="0" fontId="139" fillId="0" borderId="3" xfId="0" applyFont="1" applyBorder="1" applyAlignment="1">
      <alignment horizontal="center" vertical="center"/>
    </xf>
    <xf numFmtId="0" fontId="139" fillId="0" borderId="0" xfId="0" applyFont="1" applyBorder="1">
      <alignment vertical="center"/>
    </xf>
    <xf numFmtId="0" fontId="141" fillId="0" borderId="0" xfId="0" applyFont="1">
      <alignment vertical="center"/>
    </xf>
    <xf numFmtId="0" fontId="141" fillId="0" borderId="0" xfId="0" applyFont="1" applyAlignment="1">
      <alignment horizontal="right"/>
    </xf>
    <xf numFmtId="0" fontId="141" fillId="0" borderId="0" xfId="0" applyFont="1" applyAlignment="1">
      <alignment horizontal="center"/>
    </xf>
    <xf numFmtId="41" fontId="141" fillId="0" borderId="0" xfId="1650" applyFont="1">
      <alignment vertical="center"/>
    </xf>
    <xf numFmtId="41" fontId="142" fillId="0" borderId="11" xfId="1650" applyFont="1" applyBorder="1" applyAlignment="1">
      <alignment horizontal="center" vertical="center"/>
    </xf>
    <xf numFmtId="41" fontId="142" fillId="0" borderId="4" xfId="1650" applyFont="1" applyBorder="1" applyAlignment="1">
      <alignment horizontal="centerContinuous" vertical="center"/>
    </xf>
    <xf numFmtId="41" fontId="142" fillId="0" borderId="4" xfId="1650" applyFont="1" applyBorder="1" applyAlignment="1">
      <alignment horizontal="center" vertical="center"/>
    </xf>
    <xf numFmtId="41" fontId="141" fillId="0" borderId="2" xfId="1650" applyFont="1" applyBorder="1">
      <alignment vertical="center"/>
    </xf>
    <xf numFmtId="41" fontId="141" fillId="0" borderId="19" xfId="1650" applyFont="1" applyBorder="1">
      <alignment vertical="center"/>
    </xf>
    <xf numFmtId="41" fontId="141" fillId="0" borderId="0" xfId="1650" applyFont="1" applyFill="1" applyBorder="1">
      <alignment vertical="center"/>
    </xf>
    <xf numFmtId="41" fontId="141" fillId="0" borderId="0" xfId="1650" applyFont="1" applyAlignment="1">
      <alignment horizontal="center" vertical="center"/>
    </xf>
    <xf numFmtId="41" fontId="142" fillId="0" borderId="20" xfId="1650" applyFont="1" applyBorder="1" applyAlignment="1">
      <alignment horizontal="center" vertical="center"/>
    </xf>
    <xf numFmtId="41" fontId="142" fillId="31" borderId="22" xfId="1650" applyFont="1" applyFill="1" applyBorder="1">
      <alignment vertical="center"/>
    </xf>
    <xf numFmtId="176" fontId="141" fillId="31" borderId="23" xfId="1650" applyNumberFormat="1" applyFont="1" applyFill="1" applyBorder="1">
      <alignment vertical="center"/>
    </xf>
    <xf numFmtId="176" fontId="141" fillId="31" borderId="20" xfId="1650" applyNumberFormat="1" applyFont="1" applyFill="1" applyBorder="1">
      <alignment vertical="center"/>
    </xf>
    <xf numFmtId="176" fontId="141" fillId="0" borderId="18" xfId="1650" applyNumberFormat="1" applyFont="1" applyFill="1" applyBorder="1">
      <alignment vertical="center"/>
    </xf>
    <xf numFmtId="9" fontId="141" fillId="31" borderId="20" xfId="1650" applyNumberFormat="1" applyFont="1" applyFill="1" applyBorder="1" applyAlignment="1">
      <alignment horizontal="center" vertical="center"/>
    </xf>
    <xf numFmtId="41" fontId="142" fillId="0" borderId="18" xfId="1650" applyFont="1" applyBorder="1">
      <alignment vertical="center"/>
    </xf>
    <xf numFmtId="41" fontId="142" fillId="31" borderId="25" xfId="1650" applyFont="1" applyFill="1" applyBorder="1">
      <alignment vertical="center"/>
    </xf>
    <xf numFmtId="176" fontId="141" fillId="31" borderId="26" xfId="1650" applyNumberFormat="1" applyFont="1" applyFill="1" applyBorder="1">
      <alignment vertical="center"/>
    </xf>
    <xf numFmtId="176" fontId="141" fillId="31" borderId="18" xfId="1650" applyNumberFormat="1" applyFont="1" applyFill="1" applyBorder="1">
      <alignment vertical="center"/>
    </xf>
    <xf numFmtId="9" fontId="141" fillId="31" borderId="18" xfId="1650" applyNumberFormat="1" applyFont="1" applyFill="1" applyBorder="1" applyAlignment="1">
      <alignment horizontal="center" vertical="center"/>
    </xf>
    <xf numFmtId="9" fontId="141" fillId="31" borderId="18" xfId="1650" quotePrefix="1" applyNumberFormat="1" applyFont="1" applyFill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41" fontId="142" fillId="0" borderId="24" xfId="1650" applyFont="1" applyBorder="1" applyAlignment="1">
      <alignment horizontal="center" vertical="center"/>
    </xf>
    <xf numFmtId="176" fontId="141" fillId="0" borderId="26" xfId="1650" applyNumberFormat="1" applyFont="1" applyBorder="1">
      <alignment vertical="center"/>
    </xf>
    <xf numFmtId="176" fontId="141" fillId="0" borderId="18" xfId="1650" applyNumberFormat="1" applyFont="1" applyBorder="1">
      <alignment vertical="center"/>
    </xf>
    <xf numFmtId="9" fontId="141" fillId="0" borderId="18" xfId="1650" applyNumberFormat="1" applyFont="1" applyBorder="1" applyAlignment="1">
      <alignment horizontal="center" vertical="center"/>
    </xf>
    <xf numFmtId="41" fontId="142" fillId="0" borderId="25" xfId="1650" applyFont="1" applyFill="1" applyBorder="1">
      <alignment vertical="center"/>
    </xf>
    <xf numFmtId="41" fontId="142" fillId="0" borderId="26" xfId="1650" applyFont="1" applyBorder="1">
      <alignment vertical="center"/>
    </xf>
    <xf numFmtId="176" fontId="141" fillId="0" borderId="23" xfId="1650" applyNumberFormat="1" applyFont="1" applyBorder="1">
      <alignment vertical="center"/>
    </xf>
    <xf numFmtId="176" fontId="141" fillId="0" borderId="20" xfId="1650" applyNumberFormat="1" applyFont="1" applyBorder="1">
      <alignment vertical="center"/>
    </xf>
    <xf numFmtId="176" fontId="141" fillId="0" borderId="4" xfId="1650" applyNumberFormat="1" applyFont="1" applyFill="1" applyBorder="1">
      <alignment vertical="center"/>
    </xf>
    <xf numFmtId="41" fontId="142" fillId="0" borderId="29" xfId="1650" applyFont="1" applyBorder="1">
      <alignment vertical="center"/>
    </xf>
    <xf numFmtId="41" fontId="144" fillId="0" borderId="0" xfId="1650" applyFont="1">
      <alignment vertical="center"/>
    </xf>
    <xf numFmtId="176" fontId="144" fillId="34" borderId="11" xfId="1650" applyNumberFormat="1" applyFont="1" applyFill="1" applyBorder="1" applyAlignment="1">
      <alignment vertical="center" shrinkToFit="1"/>
    </xf>
    <xf numFmtId="176" fontId="144" fillId="34" borderId="4" xfId="1650" applyNumberFormat="1" applyFont="1" applyFill="1" applyBorder="1" applyAlignment="1">
      <alignment vertical="center" shrinkToFit="1"/>
    </xf>
    <xf numFmtId="9" fontId="144" fillId="34" borderId="4" xfId="1650" applyNumberFormat="1" applyFont="1" applyFill="1" applyBorder="1" applyAlignment="1">
      <alignment horizontal="center" vertical="center" shrinkToFit="1"/>
    </xf>
    <xf numFmtId="41" fontId="142" fillId="0" borderId="30" xfId="1650" applyFont="1" applyBorder="1">
      <alignment vertical="center"/>
    </xf>
    <xf numFmtId="41" fontId="141" fillId="0" borderId="30" xfId="1650" applyFont="1" applyBorder="1">
      <alignment vertical="center"/>
    </xf>
    <xf numFmtId="177" fontId="141" fillId="0" borderId="30" xfId="1650" applyNumberFormat="1" applyFont="1" applyBorder="1">
      <alignment vertical="center"/>
    </xf>
    <xf numFmtId="41" fontId="142" fillId="0" borderId="0" xfId="1650" applyFont="1" applyBorder="1">
      <alignment vertical="center"/>
    </xf>
    <xf numFmtId="41" fontId="141" fillId="0" borderId="0" xfId="1650" applyFont="1" applyBorder="1">
      <alignment vertical="center"/>
    </xf>
    <xf numFmtId="177" fontId="141" fillId="0" borderId="0" xfId="1650" applyNumberFormat="1" applyFont="1" applyBorder="1">
      <alignment vertical="center"/>
    </xf>
    <xf numFmtId="177" fontId="141" fillId="0" borderId="0" xfId="1650" applyNumberFormat="1" applyFont="1">
      <alignment vertical="center"/>
    </xf>
    <xf numFmtId="177" fontId="141" fillId="0" borderId="0" xfId="1650" applyNumberFormat="1" applyFont="1" applyAlignment="1">
      <alignment horizontal="center" vertical="center"/>
    </xf>
    <xf numFmtId="9" fontId="141" fillId="0" borderId="18" xfId="1609" applyNumberFormat="1" applyFont="1" applyBorder="1" applyAlignment="1" applyProtection="1">
      <alignment horizontal="center" vertical="center"/>
    </xf>
    <xf numFmtId="41" fontId="142" fillId="0" borderId="0" xfId="1650" applyFont="1">
      <alignment vertical="center"/>
    </xf>
    <xf numFmtId="176" fontId="142" fillId="0" borderId="11" xfId="1650" applyNumberFormat="1" applyFont="1" applyBorder="1">
      <alignment vertical="center"/>
    </xf>
    <xf numFmtId="176" fontId="142" fillId="0" borderId="4" xfId="1650" applyNumberFormat="1" applyFont="1" applyBorder="1">
      <alignment vertical="center"/>
    </xf>
    <xf numFmtId="9" fontId="142" fillId="0" borderId="4" xfId="1609" applyNumberFormat="1" applyFont="1" applyBorder="1" applyAlignment="1" applyProtection="1">
      <alignment horizontal="center" vertical="center"/>
    </xf>
    <xf numFmtId="0" fontId="145" fillId="0" borderId="0" xfId="1609" applyFont="1">
      <protection locked="0"/>
    </xf>
    <xf numFmtId="9" fontId="145" fillId="0" borderId="0" xfId="1609" applyNumberFormat="1" applyFont="1">
      <protection locked="0"/>
    </xf>
    <xf numFmtId="208" fontId="145" fillId="0" borderId="0" xfId="1609" applyNumberFormat="1" applyFont="1">
      <protection locked="0"/>
    </xf>
    <xf numFmtId="9" fontId="141" fillId="0" borderId="18" xfId="1609" quotePrefix="1" applyNumberFormat="1" applyFont="1" applyBorder="1" applyAlignment="1" applyProtection="1">
      <alignment horizontal="center" vertical="center"/>
    </xf>
    <xf numFmtId="176" fontId="141" fillId="0" borderId="0" xfId="1650" applyNumberFormat="1" applyFont="1">
      <alignment vertical="center"/>
    </xf>
    <xf numFmtId="41" fontId="142" fillId="0" borderId="23" xfId="1650" applyFont="1" applyBorder="1" applyAlignment="1">
      <alignment horizontal="center" vertical="center"/>
    </xf>
    <xf numFmtId="41" fontId="142" fillId="0" borderId="22" xfId="1650" applyFont="1" applyFill="1" applyBorder="1">
      <alignment vertical="center"/>
    </xf>
    <xf numFmtId="176" fontId="141" fillId="0" borderId="23" xfId="1650" applyNumberFormat="1" applyFont="1" applyFill="1" applyBorder="1">
      <alignment vertical="center"/>
    </xf>
    <xf numFmtId="176" fontId="141" fillId="0" borderId="20" xfId="1650" applyNumberFormat="1" applyFont="1" applyFill="1" applyBorder="1">
      <alignment vertical="center"/>
    </xf>
    <xf numFmtId="176" fontId="141" fillId="32" borderId="20" xfId="1650" applyNumberFormat="1" applyFont="1" applyFill="1" applyBorder="1" applyAlignment="1">
      <alignment horizontal="center" vertical="center"/>
    </xf>
    <xf numFmtId="41" fontId="142" fillId="0" borderId="26" xfId="1650" applyFont="1" applyBorder="1" applyAlignment="1">
      <alignment horizontal="center" vertical="center"/>
    </xf>
    <xf numFmtId="176" fontId="141" fillId="0" borderId="26" xfId="1650" applyNumberFormat="1" applyFont="1" applyFill="1" applyBorder="1">
      <alignment vertical="center"/>
    </xf>
    <xf numFmtId="176" fontId="141" fillId="32" borderId="26" xfId="1650" applyNumberFormat="1" applyFont="1" applyFill="1" applyBorder="1" applyAlignment="1">
      <alignment horizontal="center" vertical="center"/>
    </xf>
    <xf numFmtId="0" fontId="146" fillId="0" borderId="0" xfId="0" applyFont="1" applyAlignment="1">
      <alignment vertical="center"/>
    </xf>
    <xf numFmtId="0" fontId="141" fillId="0" borderId="0" xfId="0" applyFont="1" applyFill="1" applyBorder="1">
      <alignment vertical="center"/>
    </xf>
    <xf numFmtId="0" fontId="141" fillId="0" borderId="0" xfId="0" applyFont="1" applyAlignment="1">
      <alignment horizontal="center" vertical="center"/>
    </xf>
    <xf numFmtId="0" fontId="141" fillId="0" borderId="0" xfId="0" applyFont="1" applyFill="1">
      <alignment vertical="center"/>
    </xf>
    <xf numFmtId="38" fontId="141" fillId="0" borderId="0" xfId="1649" applyFont="1" applyFill="1" applyAlignment="1">
      <alignment vertical="center"/>
    </xf>
    <xf numFmtId="0" fontId="141" fillId="0" borderId="0" xfId="0" applyFont="1" applyBorder="1">
      <alignment vertical="center"/>
    </xf>
    <xf numFmtId="41" fontId="142" fillId="31" borderId="24" xfId="1650" applyFont="1" applyFill="1" applyBorder="1" applyAlignment="1">
      <alignment horizontal="center" vertical="center"/>
    </xf>
    <xf numFmtId="41" fontId="141" fillId="31" borderId="0" xfId="1650" applyFont="1" applyFill="1">
      <alignment vertical="center"/>
    </xf>
    <xf numFmtId="176" fontId="141" fillId="0" borderId="0" xfId="0" applyNumberFormat="1" applyFont="1">
      <alignment vertical="center"/>
    </xf>
    <xf numFmtId="41" fontId="142" fillId="32" borderId="24" xfId="1650" applyFont="1" applyFill="1" applyBorder="1" applyAlignment="1">
      <alignment horizontal="center" vertical="center"/>
    </xf>
    <xf numFmtId="41" fontId="142" fillId="32" borderId="25" xfId="1650" applyFont="1" applyFill="1" applyBorder="1">
      <alignment vertical="center"/>
    </xf>
    <xf numFmtId="41" fontId="141" fillId="32" borderId="0" xfId="1650" applyFont="1" applyFill="1">
      <alignment vertical="center"/>
    </xf>
    <xf numFmtId="176" fontId="141" fillId="32" borderId="26" xfId="1650" applyNumberFormat="1" applyFont="1" applyFill="1" applyBorder="1">
      <alignment vertical="center"/>
    </xf>
    <xf numFmtId="176" fontId="141" fillId="32" borderId="18" xfId="1650" applyNumberFormat="1" applyFont="1" applyFill="1" applyBorder="1">
      <alignment vertical="center"/>
    </xf>
    <xf numFmtId="9" fontId="141" fillId="32" borderId="18" xfId="1650" quotePrefix="1" applyNumberFormat="1" applyFont="1" applyFill="1" applyBorder="1" applyAlignment="1">
      <alignment horizontal="center" vertical="center"/>
    </xf>
    <xf numFmtId="0" fontId="139" fillId="32" borderId="3" xfId="0" applyFont="1" applyFill="1" applyBorder="1">
      <alignment vertical="center"/>
    </xf>
    <xf numFmtId="0" fontId="141" fillId="32" borderId="0" xfId="0" applyFont="1" applyFill="1" applyBorder="1" applyAlignment="1">
      <alignment horizontal="right"/>
    </xf>
    <xf numFmtId="0" fontId="142" fillId="32" borderId="18" xfId="0" applyFont="1" applyFill="1" applyBorder="1" applyAlignment="1">
      <alignment horizontal="center" vertical="center"/>
    </xf>
    <xf numFmtId="41" fontId="142" fillId="32" borderId="18" xfId="1650" applyFont="1" applyFill="1" applyBorder="1" applyAlignment="1">
      <alignment horizontal="center" vertical="center"/>
    </xf>
    <xf numFmtId="41" fontId="141" fillId="32" borderId="0" xfId="1650" applyFont="1" applyFill="1" applyBorder="1">
      <alignment vertical="center"/>
    </xf>
    <xf numFmtId="176" fontId="144" fillId="32" borderId="18" xfId="1650" applyNumberFormat="1" applyFont="1" applyFill="1" applyBorder="1" applyAlignment="1">
      <alignment vertical="center" shrinkToFit="1"/>
    </xf>
    <xf numFmtId="177" fontId="141" fillId="32" borderId="0" xfId="1650" applyNumberFormat="1" applyFont="1" applyFill="1" applyBorder="1">
      <alignment vertical="center"/>
    </xf>
    <xf numFmtId="176" fontId="142" fillId="32" borderId="18" xfId="1650" applyNumberFormat="1" applyFont="1" applyFill="1" applyBorder="1">
      <alignment vertical="center"/>
    </xf>
    <xf numFmtId="176" fontId="141" fillId="32" borderId="0" xfId="1650" applyNumberFormat="1" applyFont="1" applyFill="1" applyBorder="1">
      <alignment vertical="center"/>
    </xf>
    <xf numFmtId="0" fontId="141" fillId="32" borderId="0" xfId="0" applyFont="1" applyFill="1" applyBorder="1">
      <alignment vertical="center"/>
    </xf>
    <xf numFmtId="9" fontId="141" fillId="0" borderId="18" xfId="1650" quotePrefix="1" applyNumberFormat="1" applyFont="1" applyFill="1" applyBorder="1" applyAlignment="1">
      <alignment horizontal="center" vertical="center"/>
    </xf>
    <xf numFmtId="9" fontId="141" fillId="0" borderId="4" xfId="1650" quotePrefix="1" applyNumberFormat="1" applyFont="1" applyFill="1" applyBorder="1" applyAlignment="1">
      <alignment horizontal="center" vertical="center"/>
    </xf>
    <xf numFmtId="9" fontId="141" fillId="0" borderId="47" xfId="1650" quotePrefix="1" applyNumberFormat="1" applyFont="1" applyFill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0" fontId="147" fillId="0" borderId="3" xfId="0" applyFont="1" applyBorder="1" applyAlignment="1">
      <alignment horizontal="right"/>
    </xf>
    <xf numFmtId="0" fontId="0" fillId="0" borderId="0" xfId="0" applyFont="1" applyAlignment="1">
      <alignment horizontal="right"/>
    </xf>
    <xf numFmtId="41" fontId="121" fillId="0" borderId="4" xfId="1650" applyFont="1" applyBorder="1" applyAlignment="1">
      <alignment horizontal="center" vertical="center"/>
    </xf>
    <xf numFmtId="41" fontId="0" fillId="0" borderId="0" xfId="1650" applyFont="1">
      <alignment vertical="center"/>
    </xf>
    <xf numFmtId="176" fontId="0" fillId="31" borderId="18" xfId="1650" applyNumberFormat="1" applyFont="1" applyFill="1" applyBorder="1">
      <alignment vertical="center"/>
    </xf>
    <xf numFmtId="176" fontId="0" fillId="32" borderId="18" xfId="1650" applyNumberFormat="1" applyFont="1" applyFill="1" applyBorder="1">
      <alignment vertical="center"/>
    </xf>
    <xf numFmtId="176" fontId="0" fillId="0" borderId="18" xfId="1650" applyNumberFormat="1" applyFont="1" applyFill="1" applyBorder="1">
      <alignment vertical="center"/>
    </xf>
    <xf numFmtId="176" fontId="0" fillId="0" borderId="4" xfId="1650" applyNumberFormat="1" applyFont="1" applyFill="1" applyBorder="1">
      <alignment vertical="center"/>
    </xf>
    <xf numFmtId="176" fontId="148" fillId="34" borderId="4" xfId="1650" applyNumberFormat="1" applyFont="1" applyFill="1" applyBorder="1" applyAlignment="1">
      <alignment vertical="center" shrinkToFit="1"/>
    </xf>
    <xf numFmtId="177" fontId="0" fillId="0" borderId="30" xfId="1650" applyNumberFormat="1" applyFont="1" applyBorder="1">
      <alignment vertical="center"/>
    </xf>
    <xf numFmtId="177" fontId="0" fillId="0" borderId="0" xfId="1650" applyNumberFormat="1" applyFont="1" applyBorder="1">
      <alignment vertical="center"/>
    </xf>
    <xf numFmtId="177" fontId="0" fillId="0" borderId="0" xfId="1650" applyNumberFormat="1" applyFont="1">
      <alignment vertical="center"/>
    </xf>
    <xf numFmtId="176" fontId="0" fillId="31" borderId="18" xfId="1649" applyNumberFormat="1" applyFont="1" applyFill="1" applyBorder="1" applyAlignment="1">
      <alignment vertical="center"/>
    </xf>
    <xf numFmtId="176" fontId="0" fillId="31" borderId="46" xfId="1650" applyNumberFormat="1" applyFont="1" applyFill="1" applyBorder="1">
      <alignment vertical="center"/>
    </xf>
    <xf numFmtId="176" fontId="0" fillId="0" borderId="18" xfId="1650" applyNumberFormat="1" applyFont="1" applyBorder="1">
      <alignment vertical="center"/>
    </xf>
    <xf numFmtId="176" fontId="121" fillId="0" borderId="4" xfId="1650" applyNumberFormat="1" applyFont="1" applyBorder="1">
      <alignment vertical="center"/>
    </xf>
    <xf numFmtId="176" fontId="0" fillId="0" borderId="20" xfId="1650" applyNumberFormat="1" applyFont="1" applyFill="1" applyBorder="1">
      <alignment vertical="center"/>
    </xf>
    <xf numFmtId="0" fontId="0" fillId="0" borderId="0" xfId="0" applyFont="1">
      <alignment vertical="center"/>
    </xf>
    <xf numFmtId="41" fontId="142" fillId="31" borderId="24" xfId="1650" applyFont="1" applyFill="1" applyBorder="1" applyAlignment="1">
      <alignment horizontal="center" vertical="center"/>
    </xf>
    <xf numFmtId="9" fontId="141" fillId="32" borderId="20" xfId="1650" quotePrefix="1" applyNumberFormat="1" applyFont="1" applyFill="1" applyBorder="1" applyAlignment="1">
      <alignment horizontal="center" vertical="center"/>
    </xf>
    <xf numFmtId="9" fontId="141" fillId="0" borderId="4" xfId="1609" applyNumberFormat="1" applyFont="1" applyBorder="1" applyAlignment="1" applyProtection="1">
      <alignment horizontal="center" vertical="center"/>
    </xf>
    <xf numFmtId="41" fontId="142" fillId="0" borderId="18" xfId="1650" applyFont="1" applyBorder="1" applyAlignment="1">
      <alignment horizontal="center" vertical="center"/>
    </xf>
    <xf numFmtId="176" fontId="120" fillId="31" borderId="26" xfId="1650" applyNumberFormat="1" applyFont="1" applyFill="1" applyBorder="1">
      <alignment vertical="center"/>
    </xf>
    <xf numFmtId="41" fontId="142" fillId="32" borderId="49" xfId="1650" applyFont="1" applyFill="1" applyBorder="1" applyAlignment="1">
      <alignment horizontal="center" vertical="center"/>
    </xf>
    <xf numFmtId="41" fontId="142" fillId="32" borderId="50" xfId="1650" applyFont="1" applyFill="1" applyBorder="1">
      <alignment vertical="center"/>
    </xf>
    <xf numFmtId="41" fontId="141" fillId="32" borderId="51" xfId="1650" applyFont="1" applyFill="1" applyBorder="1">
      <alignment vertical="center"/>
    </xf>
    <xf numFmtId="176" fontId="141" fillId="32" borderId="52" xfId="1650" applyNumberFormat="1" applyFont="1" applyFill="1" applyBorder="1">
      <alignment vertical="center"/>
    </xf>
    <xf numFmtId="176" fontId="141" fillId="32" borderId="48" xfId="1650" applyNumberFormat="1" applyFont="1" applyFill="1" applyBorder="1">
      <alignment vertical="center"/>
    </xf>
    <xf numFmtId="176" fontId="0" fillId="32" borderId="48" xfId="1650" applyNumberFormat="1" applyFont="1" applyFill="1" applyBorder="1">
      <alignment vertical="center"/>
    </xf>
    <xf numFmtId="9" fontId="141" fillId="32" borderId="48" xfId="1650" quotePrefix="1" applyNumberFormat="1" applyFont="1" applyFill="1" applyBorder="1" applyAlignment="1">
      <alignment horizontal="center" vertical="center"/>
    </xf>
    <xf numFmtId="41" fontId="142" fillId="0" borderId="47" xfId="1650" applyFont="1" applyBorder="1" applyAlignment="1">
      <alignment horizontal="center" vertical="center"/>
    </xf>
    <xf numFmtId="41" fontId="121" fillId="0" borderId="47" xfId="1650" applyFont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0" fontId="126" fillId="31" borderId="0" xfId="0" applyFont="1" applyFill="1" applyAlignment="1">
      <alignment horizontal="right" vertical="center"/>
    </xf>
    <xf numFmtId="9" fontId="4" fillId="0" borderId="48" xfId="1609" applyNumberFormat="1" applyBorder="1" applyAlignment="1">
      <alignment horizontal="center"/>
      <protection locked="0"/>
    </xf>
    <xf numFmtId="41" fontId="142" fillId="31" borderId="21" xfId="1650" applyFont="1" applyFill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41" fontId="141" fillId="31" borderId="0" xfId="1650" applyFont="1" applyFill="1" applyBorder="1">
      <alignment vertical="center"/>
    </xf>
    <xf numFmtId="9" fontId="141" fillId="32" borderId="46" xfId="1650" quotePrefix="1" applyNumberFormat="1" applyFont="1" applyFill="1" applyBorder="1" applyAlignment="1">
      <alignment horizontal="center" vertical="center"/>
    </xf>
    <xf numFmtId="9" fontId="141" fillId="32" borderId="4" xfId="1650" quotePrefix="1" applyNumberFormat="1" applyFont="1" applyFill="1" applyBorder="1" applyAlignment="1">
      <alignment horizontal="center" vertical="center"/>
    </xf>
    <xf numFmtId="0" fontId="150" fillId="0" borderId="3" xfId="0" applyFont="1" applyBorder="1" applyAlignment="1">
      <alignment vertical="center"/>
    </xf>
    <xf numFmtId="0" fontId="150" fillId="0" borderId="3" xfId="0" applyFont="1" applyBorder="1">
      <alignment vertical="center"/>
    </xf>
    <xf numFmtId="0" fontId="150" fillId="32" borderId="3" xfId="0" applyFont="1" applyFill="1" applyBorder="1">
      <alignment vertical="center"/>
    </xf>
    <xf numFmtId="0" fontId="150" fillId="0" borderId="3" xfId="0" applyFont="1" applyBorder="1" applyAlignment="1">
      <alignment horizontal="center" vertical="center"/>
    </xf>
    <xf numFmtId="0" fontId="150" fillId="0" borderId="0" xfId="0" applyFont="1" applyBorder="1">
      <alignment vertical="center"/>
    </xf>
    <xf numFmtId="0" fontId="0" fillId="32" borderId="0" xfId="0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121" fillId="32" borderId="18" xfId="0" applyFont="1" applyFill="1" applyBorder="1" applyAlignment="1">
      <alignment horizontal="center" vertical="center"/>
    </xf>
    <xf numFmtId="41" fontId="121" fillId="0" borderId="11" xfId="1650" applyFont="1" applyBorder="1" applyAlignment="1">
      <alignment horizontal="center" vertical="center"/>
    </xf>
    <xf numFmtId="41" fontId="121" fillId="0" borderId="4" xfId="1650" applyFont="1" applyBorder="1" applyAlignment="1">
      <alignment horizontal="centerContinuous" vertical="center"/>
    </xf>
    <xf numFmtId="41" fontId="121" fillId="32" borderId="18" xfId="1650" applyFont="1" applyFill="1" applyBorder="1" applyAlignment="1">
      <alignment horizontal="center" vertical="center"/>
    </xf>
    <xf numFmtId="41" fontId="0" fillId="0" borderId="2" xfId="1650" applyFont="1" applyBorder="1">
      <alignment vertical="center"/>
    </xf>
    <xf numFmtId="41" fontId="0" fillId="0" borderId="19" xfId="1650" applyFont="1" applyBorder="1">
      <alignment vertical="center"/>
    </xf>
    <xf numFmtId="41" fontId="0" fillId="32" borderId="0" xfId="1650" applyFont="1" applyFill="1" applyBorder="1">
      <alignment vertical="center"/>
    </xf>
    <xf numFmtId="41" fontId="0" fillId="0" borderId="0" xfId="1650" applyFont="1" applyAlignment="1">
      <alignment horizontal="center" vertical="center"/>
    </xf>
    <xf numFmtId="41" fontId="121" fillId="0" borderId="18" xfId="1650" applyFont="1" applyBorder="1" applyAlignment="1">
      <alignment horizontal="center" vertical="center"/>
    </xf>
    <xf numFmtId="41" fontId="121" fillId="31" borderId="24" xfId="1650" applyFont="1" applyFill="1" applyBorder="1" applyAlignment="1">
      <alignment horizontal="center" vertical="center"/>
    </xf>
    <xf numFmtId="41" fontId="121" fillId="31" borderId="25" xfId="1650" applyFont="1" applyFill="1" applyBorder="1">
      <alignment vertical="center"/>
    </xf>
    <xf numFmtId="176" fontId="0" fillId="31" borderId="26" xfId="1650" applyNumberFormat="1" applyFont="1" applyFill="1" applyBorder="1">
      <alignment vertical="center"/>
    </xf>
    <xf numFmtId="9" fontId="0" fillId="31" borderId="18" xfId="1650" applyNumberFormat="1" applyFont="1" applyFill="1" applyBorder="1" applyAlignment="1">
      <alignment horizontal="center" vertical="center"/>
    </xf>
    <xf numFmtId="41" fontId="121" fillId="0" borderId="18" xfId="1650" applyFont="1" applyBorder="1">
      <alignment vertical="center"/>
    </xf>
    <xf numFmtId="9" fontId="0" fillId="31" borderId="18" xfId="1650" quotePrefix="1" applyNumberFormat="1" applyFont="1" applyFill="1" applyBorder="1" applyAlignment="1">
      <alignment horizontal="center" vertical="center"/>
    </xf>
    <xf numFmtId="41" fontId="0" fillId="0" borderId="0" xfId="1650" applyFont="1" applyBorder="1">
      <alignment vertical="center"/>
    </xf>
    <xf numFmtId="41" fontId="0" fillId="31" borderId="0" xfId="1650" applyFont="1" applyFill="1">
      <alignment vertical="center"/>
    </xf>
    <xf numFmtId="41" fontId="121" fillId="0" borderId="26" xfId="1650" applyFont="1" applyBorder="1">
      <alignment vertical="center"/>
    </xf>
    <xf numFmtId="176" fontId="0" fillId="0" borderId="23" xfId="1650" applyNumberFormat="1" applyFont="1" applyBorder="1">
      <alignment vertical="center"/>
    </xf>
    <xf numFmtId="176" fontId="0" fillId="0" borderId="20" xfId="1650" applyNumberFormat="1" applyFont="1" applyBorder="1">
      <alignment vertical="center"/>
    </xf>
    <xf numFmtId="9" fontId="0" fillId="0" borderId="4" xfId="1650" quotePrefix="1" applyNumberFormat="1" applyFont="1" applyFill="1" applyBorder="1" applyAlignment="1">
      <alignment horizontal="center" vertical="center"/>
    </xf>
    <xf numFmtId="41" fontId="121" fillId="0" borderId="29" xfId="1650" applyFont="1" applyBorder="1">
      <alignment vertical="center"/>
    </xf>
    <xf numFmtId="41" fontId="148" fillId="0" borderId="0" xfId="1650" applyFont="1">
      <alignment vertical="center"/>
    </xf>
    <xf numFmtId="176" fontId="148" fillId="34" borderId="11" xfId="1650" applyNumberFormat="1" applyFont="1" applyFill="1" applyBorder="1" applyAlignment="1">
      <alignment vertical="center" shrinkToFit="1"/>
    </xf>
    <xf numFmtId="176" fontId="148" fillId="32" borderId="18" xfId="1650" applyNumberFormat="1" applyFont="1" applyFill="1" applyBorder="1" applyAlignment="1">
      <alignment vertical="center" shrinkToFit="1"/>
    </xf>
    <xf numFmtId="9" fontId="148" fillId="34" borderId="4" xfId="1650" applyNumberFormat="1" applyFont="1" applyFill="1" applyBorder="1" applyAlignment="1">
      <alignment horizontal="center" vertical="center" shrinkToFit="1"/>
    </xf>
    <xf numFmtId="41" fontId="121" fillId="0" borderId="30" xfId="1650" applyFont="1" applyBorder="1">
      <alignment vertical="center"/>
    </xf>
    <xf numFmtId="41" fontId="0" fillId="0" borderId="30" xfId="1650" applyFont="1" applyBorder="1">
      <alignment vertical="center"/>
    </xf>
    <xf numFmtId="177" fontId="0" fillId="32" borderId="0" xfId="1650" applyNumberFormat="1" applyFont="1" applyFill="1" applyBorder="1">
      <alignment vertical="center"/>
    </xf>
    <xf numFmtId="41" fontId="121" fillId="0" borderId="0" xfId="1650" applyFont="1" applyBorder="1">
      <alignment vertical="center"/>
    </xf>
    <xf numFmtId="177" fontId="0" fillId="0" borderId="0" xfId="1650" applyNumberFormat="1" applyFont="1" applyAlignment="1">
      <alignment horizontal="center" vertical="center"/>
    </xf>
    <xf numFmtId="176" fontId="0" fillId="0" borderId="0" xfId="0" applyNumberFormat="1" applyFont="1">
      <alignment vertical="center"/>
    </xf>
    <xf numFmtId="41" fontId="121" fillId="0" borderId="0" xfId="1650" applyFont="1">
      <alignment vertical="center"/>
    </xf>
    <xf numFmtId="176" fontId="121" fillId="0" borderId="11" xfId="1650" applyNumberFormat="1" applyFont="1" applyBorder="1">
      <alignment vertical="center"/>
    </xf>
    <xf numFmtId="176" fontId="121" fillId="32" borderId="18" xfId="1650" applyNumberFormat="1" applyFont="1" applyFill="1" applyBorder="1">
      <alignment vertical="center"/>
    </xf>
    <xf numFmtId="0" fontId="149" fillId="0" borderId="0" xfId="1609" applyFont="1">
      <protection locked="0"/>
    </xf>
    <xf numFmtId="9" fontId="149" fillId="0" borderId="0" xfId="1609" applyNumberFormat="1" applyFont="1">
      <protection locked="0"/>
    </xf>
    <xf numFmtId="208" fontId="149" fillId="0" borderId="0" xfId="1609" applyNumberFormat="1" applyFont="1">
      <protection locked="0"/>
    </xf>
    <xf numFmtId="9" fontId="0" fillId="0" borderId="20" xfId="1650" quotePrefix="1" applyNumberFormat="1" applyFont="1" applyFill="1" applyBorder="1" applyAlignment="1">
      <alignment horizontal="center" vertical="center"/>
    </xf>
    <xf numFmtId="176" fontId="0" fillId="0" borderId="0" xfId="1650" applyNumberFormat="1" applyFont="1">
      <alignment vertical="center"/>
    </xf>
    <xf numFmtId="176" fontId="0" fillId="32" borderId="0" xfId="1650" applyNumberFormat="1" applyFont="1" applyFill="1" applyBorder="1">
      <alignment vertical="center"/>
    </xf>
    <xf numFmtId="9" fontId="0" fillId="0" borderId="4" xfId="1609" applyNumberFormat="1" applyFont="1" applyBorder="1" applyAlignment="1" applyProtection="1">
      <alignment horizontal="center" vertical="center"/>
    </xf>
    <xf numFmtId="176" fontId="0" fillId="32" borderId="20" xfId="1650" applyNumberFormat="1" applyFont="1" applyFill="1" applyBorder="1" applyAlignment="1">
      <alignment horizontal="center" vertical="center"/>
    </xf>
    <xf numFmtId="9" fontId="0" fillId="32" borderId="20" xfId="1650" quotePrefix="1" applyNumberFormat="1" applyFont="1" applyFill="1" applyBorder="1" applyAlignment="1">
      <alignment horizontal="center" vertical="center"/>
    </xf>
    <xf numFmtId="176" fontId="0" fillId="32" borderId="26" xfId="1650" applyNumberFormat="1" applyFont="1" applyFill="1" applyBorder="1" applyAlignment="1">
      <alignment horizontal="center" vertical="center"/>
    </xf>
    <xf numFmtId="9" fontId="0" fillId="32" borderId="18" xfId="1650" quotePrefix="1" applyNumberFormat="1" applyFont="1" applyFill="1" applyBorder="1" applyAlignment="1">
      <alignment horizontal="center" vertical="center"/>
    </xf>
    <xf numFmtId="0" fontId="152" fillId="0" borderId="0" xfId="0" applyFont="1" applyAlignment="1">
      <alignment vertical="center"/>
    </xf>
    <xf numFmtId="0" fontId="0" fillId="32" borderId="0" xfId="0" applyFont="1" applyFill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38" fontId="0" fillId="0" borderId="0" xfId="1649" applyFont="1" applyFill="1" applyAlignme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Border="1">
      <alignment vertical="center"/>
    </xf>
    <xf numFmtId="41" fontId="121" fillId="32" borderId="23" xfId="1650" applyFont="1" applyFill="1" applyBorder="1" applyAlignment="1">
      <alignment horizontal="center" vertical="center"/>
    </xf>
    <xf numFmtId="41" fontId="121" fillId="32" borderId="22" xfId="1650" applyFont="1" applyFill="1" applyBorder="1">
      <alignment vertical="center"/>
    </xf>
    <xf numFmtId="176" fontId="0" fillId="32" borderId="23" xfId="1650" applyNumberFormat="1" applyFont="1" applyFill="1" applyBorder="1">
      <alignment vertical="center"/>
    </xf>
    <xf numFmtId="176" fontId="0" fillId="32" borderId="20" xfId="1650" applyNumberFormat="1" applyFont="1" applyFill="1" applyBorder="1">
      <alignment vertical="center"/>
    </xf>
    <xf numFmtId="41" fontId="121" fillId="32" borderId="26" xfId="1650" applyFont="1" applyFill="1" applyBorder="1" applyAlignment="1">
      <alignment horizontal="center" vertical="center"/>
    </xf>
    <xf numFmtId="41" fontId="121" fillId="32" borderId="25" xfId="1650" applyFont="1" applyFill="1" applyBorder="1">
      <alignment vertical="center"/>
    </xf>
    <xf numFmtId="176" fontId="0" fillId="32" borderId="26" xfId="1650" applyNumberFormat="1" applyFont="1" applyFill="1" applyBorder="1">
      <alignment vertical="center"/>
    </xf>
    <xf numFmtId="41" fontId="121" fillId="32" borderId="26" xfId="1650" applyFont="1" applyFill="1" applyBorder="1">
      <alignment vertical="center"/>
    </xf>
    <xf numFmtId="41" fontId="121" fillId="32" borderId="0" xfId="1650" applyFont="1" applyFill="1">
      <alignment vertical="center"/>
    </xf>
    <xf numFmtId="176" fontId="121" fillId="32" borderId="11" xfId="1650" applyNumberFormat="1" applyFont="1" applyFill="1" applyBorder="1">
      <alignment vertical="center"/>
    </xf>
    <xf numFmtId="176" fontId="121" fillId="32" borderId="4" xfId="1650" applyNumberFormat="1" applyFont="1" applyFill="1" applyBorder="1">
      <alignment vertical="center"/>
    </xf>
    <xf numFmtId="9" fontId="149" fillId="32" borderId="4" xfId="1609" applyNumberFormat="1" applyFont="1" applyFill="1" applyBorder="1" applyAlignment="1">
      <alignment horizontal="center"/>
      <protection locked="0"/>
    </xf>
    <xf numFmtId="0" fontId="154" fillId="34" borderId="0" xfId="0" applyFont="1" applyFill="1" applyAlignment="1">
      <alignment vertical="center"/>
    </xf>
    <xf numFmtId="0" fontId="0" fillId="34" borderId="0" xfId="0" applyFont="1" applyFill="1" applyBorder="1">
      <alignment vertical="center"/>
    </xf>
    <xf numFmtId="0" fontId="0" fillId="34" borderId="0" xfId="0" applyFont="1" applyFill="1">
      <alignment vertical="center"/>
    </xf>
    <xf numFmtId="38" fontId="125" fillId="0" borderId="0" xfId="1649" applyFont="1" applyBorder="1" applyAlignment="1">
      <alignment vertical="center"/>
    </xf>
    <xf numFmtId="38" fontId="126" fillId="0" borderId="0" xfId="1649" applyFont="1" applyFill="1" applyBorder="1" applyAlignment="1">
      <alignment vertical="center"/>
    </xf>
    <xf numFmtId="38" fontId="139" fillId="0" borderId="0" xfId="1649" applyFont="1" applyBorder="1" applyAlignment="1">
      <alignment vertical="center"/>
    </xf>
    <xf numFmtId="38" fontId="141" fillId="0" borderId="0" xfId="1649" applyFont="1" applyAlignment="1">
      <alignment vertical="center"/>
    </xf>
    <xf numFmtId="38" fontId="141" fillId="0" borderId="0" xfId="1649" applyFont="1" applyFill="1" applyBorder="1" applyAlignment="1">
      <alignment vertical="center"/>
    </xf>
    <xf numFmtId="38" fontId="150" fillId="0" borderId="0" xfId="1649" applyFont="1" applyBorder="1" applyAlignment="1">
      <alignment vertical="center"/>
    </xf>
    <xf numFmtId="38" fontId="0" fillId="0" borderId="0" xfId="1649" applyFont="1" applyAlignment="1">
      <alignment vertical="center"/>
    </xf>
    <xf numFmtId="38" fontId="0" fillId="0" borderId="0" xfId="1649" applyFont="1" applyFill="1" applyBorder="1" applyAlignment="1">
      <alignment vertical="center"/>
    </xf>
    <xf numFmtId="41" fontId="121" fillId="32" borderId="24" xfId="1650" applyFont="1" applyFill="1" applyBorder="1" applyAlignment="1">
      <alignment horizontal="center" vertical="center"/>
    </xf>
    <xf numFmtId="41" fontId="121" fillId="32" borderId="54" xfId="1650" applyFont="1" applyFill="1" applyBorder="1" applyAlignment="1">
      <alignment horizontal="center" vertical="center"/>
    </xf>
    <xf numFmtId="41" fontId="121" fillId="32" borderId="55" xfId="1650" applyFont="1" applyFill="1" applyBorder="1">
      <alignment vertical="center"/>
    </xf>
    <xf numFmtId="41" fontId="0" fillId="32" borderId="56" xfId="1650" applyFont="1" applyFill="1" applyBorder="1">
      <alignment vertical="center"/>
    </xf>
    <xf numFmtId="176" fontId="0" fillId="32" borderId="57" xfId="1650" applyNumberFormat="1" applyFont="1" applyFill="1" applyBorder="1">
      <alignment vertical="center"/>
    </xf>
    <xf numFmtId="176" fontId="0" fillId="32" borderId="53" xfId="1650" applyNumberFormat="1" applyFont="1" applyFill="1" applyBorder="1">
      <alignment vertical="center"/>
    </xf>
    <xf numFmtId="9" fontId="0" fillId="32" borderId="53" xfId="1650" quotePrefix="1" applyNumberFormat="1" applyFont="1" applyFill="1" applyBorder="1" applyAlignment="1">
      <alignment horizontal="center" vertical="center"/>
    </xf>
    <xf numFmtId="9" fontId="0" fillId="0" borderId="0" xfId="1649" applyNumberFormat="1" applyFont="1" applyAlignment="1">
      <alignment vertical="center"/>
    </xf>
    <xf numFmtId="41" fontId="121" fillId="32" borderId="28" xfId="1650" applyFont="1" applyFill="1" applyBorder="1">
      <alignment vertical="center"/>
    </xf>
    <xf numFmtId="41" fontId="0" fillId="32" borderId="38" xfId="1650" applyFont="1" applyFill="1" applyBorder="1">
      <alignment vertical="center"/>
    </xf>
    <xf numFmtId="176" fontId="0" fillId="32" borderId="29" xfId="1650" applyNumberFormat="1" applyFont="1" applyFill="1" applyBorder="1">
      <alignment vertical="center"/>
    </xf>
    <xf numFmtId="176" fontId="0" fillId="32" borderId="46" xfId="1650" applyNumberFormat="1" applyFont="1" applyFill="1" applyBorder="1">
      <alignment vertical="center"/>
    </xf>
    <xf numFmtId="9" fontId="149" fillId="0" borderId="46" xfId="1609" applyNumberFormat="1" applyFont="1" applyBorder="1" applyAlignment="1">
      <alignment horizontal="center"/>
      <protection locked="0"/>
    </xf>
    <xf numFmtId="9" fontId="149" fillId="0" borderId="53" xfId="1609" applyNumberFormat="1" applyFont="1" applyBorder="1" applyAlignment="1">
      <alignment horizontal="center"/>
      <protection locked="0"/>
    </xf>
    <xf numFmtId="41" fontId="121" fillId="32" borderId="27" xfId="1650" applyFont="1" applyFill="1" applyBorder="1" applyAlignment="1">
      <alignment horizontal="center" vertical="center"/>
    </xf>
    <xf numFmtId="9" fontId="121" fillId="0" borderId="4" xfId="1650" quotePrefix="1" applyNumberFormat="1" applyFont="1" applyFill="1" applyBorder="1" applyAlignment="1">
      <alignment horizontal="center" vertical="center"/>
    </xf>
    <xf numFmtId="38" fontId="4" fillId="0" borderId="0" xfId="1649" applyFont="1" applyProtection="1">
      <protection locked="0"/>
    </xf>
    <xf numFmtId="9" fontId="121" fillId="32" borderId="4" xfId="1609" applyNumberFormat="1" applyFont="1" applyFill="1" applyBorder="1" applyAlignment="1" applyProtection="1">
      <alignment horizontal="center" vertical="center"/>
    </xf>
    <xf numFmtId="176" fontId="142" fillId="32" borderId="11" xfId="1650" applyNumberFormat="1" applyFont="1" applyFill="1" applyBorder="1">
      <alignment vertical="center"/>
    </xf>
    <xf numFmtId="176" fontId="142" fillId="32" borderId="4" xfId="1650" applyNumberFormat="1" applyFont="1" applyFill="1" applyBorder="1">
      <alignment vertical="center"/>
    </xf>
    <xf numFmtId="9" fontId="142" fillId="32" borderId="4" xfId="1609" applyNumberFormat="1" applyFont="1" applyFill="1" applyBorder="1" applyAlignment="1" applyProtection="1">
      <alignment horizontal="center" vertical="center"/>
    </xf>
    <xf numFmtId="0" fontId="141" fillId="32" borderId="0" xfId="0" applyFont="1" applyFill="1">
      <alignment vertical="center"/>
    </xf>
    <xf numFmtId="0" fontId="145" fillId="32" borderId="0" xfId="1609" applyFont="1" applyFill="1">
      <protection locked="0"/>
    </xf>
    <xf numFmtId="9" fontId="145" fillId="32" borderId="0" xfId="1609" applyNumberFormat="1" applyFont="1" applyFill="1">
      <protection locked="0"/>
    </xf>
    <xf numFmtId="0" fontId="141" fillId="32" borderId="0" xfId="0" applyFont="1" applyFill="1" applyAlignment="1">
      <alignment horizontal="center" vertical="center"/>
    </xf>
    <xf numFmtId="0" fontId="0" fillId="32" borderId="0" xfId="0" applyFont="1" applyFill="1">
      <alignment vertical="center"/>
    </xf>
    <xf numFmtId="41" fontId="127" fillId="32" borderId="0" xfId="1650" applyFont="1" applyFill="1">
      <alignment vertical="center"/>
    </xf>
    <xf numFmtId="176" fontId="127" fillId="32" borderId="11" xfId="1650" applyNumberFormat="1" applyFont="1" applyFill="1" applyBorder="1">
      <alignment vertical="center"/>
    </xf>
    <xf numFmtId="176" fontId="127" fillId="32" borderId="4" xfId="1650" applyNumberFormat="1" applyFont="1" applyFill="1" applyBorder="1">
      <alignment vertical="center"/>
    </xf>
    <xf numFmtId="176" fontId="127" fillId="32" borderId="18" xfId="1650" applyNumberFormat="1" applyFont="1" applyFill="1" applyBorder="1">
      <alignment vertical="center"/>
    </xf>
    <xf numFmtId="9" fontId="127" fillId="32" borderId="4" xfId="1609" applyNumberFormat="1" applyFont="1" applyFill="1" applyBorder="1" applyAlignment="1" applyProtection="1">
      <alignment horizontal="center" vertical="center"/>
    </xf>
    <xf numFmtId="176" fontId="126" fillId="32" borderId="0" xfId="0" applyNumberFormat="1" applyFont="1" applyFill="1">
      <alignment vertical="center"/>
    </xf>
    <xf numFmtId="38" fontId="126" fillId="32" borderId="0" xfId="1649" applyFont="1" applyFill="1" applyAlignment="1">
      <alignment vertical="center"/>
    </xf>
    <xf numFmtId="0" fontId="126" fillId="32" borderId="0" xfId="0" applyFont="1" applyFill="1">
      <alignment vertical="center"/>
    </xf>
    <xf numFmtId="9" fontId="149" fillId="32" borderId="53" xfId="1609" applyNumberFormat="1" applyFont="1" applyFill="1" applyBorder="1" applyAlignment="1">
      <alignment horizontal="center"/>
      <protection locked="0"/>
    </xf>
    <xf numFmtId="9" fontId="149" fillId="32" borderId="18" xfId="1609" applyNumberFormat="1" applyFont="1" applyFill="1" applyBorder="1" applyAlignment="1">
      <alignment horizontal="center"/>
      <protection locked="0"/>
    </xf>
    <xf numFmtId="0" fontId="152" fillId="32" borderId="0" xfId="0" applyFont="1" applyFill="1" applyAlignment="1">
      <alignment vertical="center"/>
    </xf>
    <xf numFmtId="0" fontId="149" fillId="32" borderId="0" xfId="1609" applyFont="1" applyFill="1">
      <protection locked="0"/>
    </xf>
    <xf numFmtId="9" fontId="149" fillId="32" borderId="0" xfId="1609" applyNumberFormat="1" applyFont="1" applyFill="1">
      <protection locked="0"/>
    </xf>
    <xf numFmtId="0" fontId="0" fillId="32" borderId="0" xfId="0" applyFont="1" applyFill="1" applyAlignment="1">
      <alignment horizontal="center" vertical="center"/>
    </xf>
    <xf numFmtId="38" fontId="0" fillId="32" borderId="0" xfId="1649" applyFont="1" applyFill="1" applyAlignment="1">
      <alignment vertical="center"/>
    </xf>
    <xf numFmtId="0" fontId="156" fillId="32" borderId="0" xfId="0" applyFont="1" applyFill="1" applyAlignment="1">
      <alignment vertical="center"/>
    </xf>
    <xf numFmtId="38" fontId="0" fillId="32" borderId="0" xfId="1649" applyFont="1" applyFill="1" applyBorder="1" applyAlignment="1">
      <alignment vertical="center"/>
    </xf>
    <xf numFmtId="9" fontId="4" fillId="32" borderId="0" xfId="1609" applyNumberFormat="1" applyFill="1">
      <protection locked="0"/>
    </xf>
    <xf numFmtId="0" fontId="150" fillId="32" borderId="3" xfId="0" applyFont="1" applyFill="1" applyBorder="1" applyAlignment="1">
      <alignment vertical="center"/>
    </xf>
    <xf numFmtId="0" fontId="150" fillId="32" borderId="3" xfId="0" applyFont="1" applyFill="1" applyBorder="1" applyAlignment="1">
      <alignment horizontal="center" vertical="center"/>
    </xf>
    <xf numFmtId="0" fontId="147" fillId="32" borderId="3" xfId="0" applyFont="1" applyFill="1" applyBorder="1" applyAlignment="1">
      <alignment horizontal="right"/>
    </xf>
    <xf numFmtId="176" fontId="121" fillId="31" borderId="26" xfId="1650" applyNumberFormat="1" applyFont="1" applyFill="1" applyBorder="1">
      <alignment vertical="center"/>
    </xf>
    <xf numFmtId="0" fontId="123" fillId="34" borderId="0" xfId="0" applyFont="1" applyFill="1" applyAlignment="1">
      <alignment horizontal="center" vertical="center"/>
    </xf>
    <xf numFmtId="0" fontId="153" fillId="34" borderId="0" xfId="0" applyFont="1" applyFill="1" applyAlignment="1">
      <alignment horizontal="left" vertical="center"/>
    </xf>
    <xf numFmtId="0" fontId="155" fillId="34" borderId="0" xfId="0" applyFont="1" applyFill="1" applyAlignment="1">
      <alignment horizontal="right" vertical="center"/>
    </xf>
    <xf numFmtId="41" fontId="147" fillId="0" borderId="11" xfId="1650" applyFont="1" applyBorder="1" applyAlignment="1">
      <alignment horizontal="center" vertical="center"/>
    </xf>
    <xf numFmtId="41" fontId="147" fillId="0" borderId="2" xfId="1650" applyFont="1" applyBorder="1" applyAlignment="1">
      <alignment horizontal="center" vertical="center"/>
    </xf>
    <xf numFmtId="41" fontId="147" fillId="0" borderId="19" xfId="1650" applyFont="1" applyBorder="1" applyAlignment="1">
      <alignment horizontal="center" vertical="center"/>
    </xf>
    <xf numFmtId="0" fontId="121" fillId="0" borderId="11" xfId="0" applyFont="1" applyBorder="1" applyAlignment="1">
      <alignment horizontal="center" vertical="center"/>
    </xf>
    <xf numFmtId="0" fontId="121" fillId="0" borderId="2" xfId="0" applyFont="1" applyBorder="1" applyAlignment="1">
      <alignment horizontal="center" vertical="center"/>
    </xf>
    <xf numFmtId="0" fontId="121" fillId="0" borderId="19" xfId="0" applyFont="1" applyBorder="1" applyAlignment="1">
      <alignment horizontal="center" vertical="center"/>
    </xf>
    <xf numFmtId="0" fontId="121" fillId="0" borderId="11" xfId="0" applyFont="1" applyFill="1" applyBorder="1" applyAlignment="1">
      <alignment horizontal="center" vertical="center"/>
    </xf>
    <xf numFmtId="0" fontId="121" fillId="0" borderId="2" xfId="0" applyFont="1" applyFill="1" applyBorder="1" applyAlignment="1">
      <alignment horizontal="center" vertical="center"/>
    </xf>
    <xf numFmtId="0" fontId="121" fillId="0" borderId="19" xfId="0" applyFont="1" applyFill="1" applyBorder="1" applyAlignment="1">
      <alignment horizontal="center" vertical="center"/>
    </xf>
    <xf numFmtId="41" fontId="151" fillId="37" borderId="11" xfId="1650" applyFont="1" applyFill="1" applyBorder="1" applyAlignment="1">
      <alignment horizontal="center" vertical="center"/>
    </xf>
    <xf numFmtId="41" fontId="151" fillId="37" borderId="2" xfId="1650" applyFont="1" applyFill="1" applyBorder="1" applyAlignment="1">
      <alignment horizontal="center" vertical="center"/>
    </xf>
    <xf numFmtId="41" fontId="151" fillId="37" borderId="19" xfId="1650" applyFont="1" applyFill="1" applyBorder="1" applyAlignment="1">
      <alignment horizontal="center" vertical="center"/>
    </xf>
    <xf numFmtId="41" fontId="121" fillId="0" borderId="10" xfId="1650" applyFont="1" applyBorder="1" applyAlignment="1">
      <alignment horizontal="left" vertical="center"/>
    </xf>
    <xf numFmtId="41" fontId="121" fillId="0" borderId="32" xfId="1650" applyFont="1" applyBorder="1" applyAlignment="1">
      <alignment horizontal="left" vertical="center"/>
    </xf>
    <xf numFmtId="41" fontId="148" fillId="34" borderId="38" xfId="1650" applyFont="1" applyFill="1" applyBorder="1" applyAlignment="1">
      <alignment horizontal="left" vertical="center"/>
    </xf>
    <xf numFmtId="41" fontId="148" fillId="34" borderId="37" xfId="1650" applyFont="1" applyFill="1" applyBorder="1" applyAlignment="1">
      <alignment horizontal="left" vertical="center"/>
    </xf>
    <xf numFmtId="41" fontId="121" fillId="0" borderId="2" xfId="1650" applyFont="1" applyBorder="1" applyAlignment="1">
      <alignment horizontal="left" vertical="center"/>
    </xf>
    <xf numFmtId="41" fontId="121" fillId="0" borderId="19" xfId="1650" applyFont="1" applyBorder="1" applyAlignment="1">
      <alignment horizontal="left" vertical="center"/>
    </xf>
    <xf numFmtId="41" fontId="121" fillId="32" borderId="21" xfId="1650" applyFont="1" applyFill="1" applyBorder="1" applyAlignment="1">
      <alignment horizontal="center" vertical="center"/>
    </xf>
    <xf numFmtId="41" fontId="121" fillId="32" borderId="27" xfId="1650" applyFont="1" applyFill="1" applyBorder="1" applyAlignment="1">
      <alignment horizontal="center" vertical="center"/>
    </xf>
    <xf numFmtId="41" fontId="121" fillId="32" borderId="10" xfId="1650" applyFont="1" applyFill="1" applyBorder="1" applyAlignment="1">
      <alignment horizontal="left" vertical="center"/>
    </xf>
    <xf numFmtId="41" fontId="121" fillId="32" borderId="32" xfId="1650" applyFont="1" applyFill="1" applyBorder="1" applyAlignment="1">
      <alignment horizontal="left" vertical="center"/>
    </xf>
    <xf numFmtId="41" fontId="121" fillId="32" borderId="54" xfId="1650" applyFont="1" applyFill="1" applyBorder="1" applyAlignment="1">
      <alignment horizontal="center" vertical="center"/>
    </xf>
    <xf numFmtId="41" fontId="121" fillId="32" borderId="24" xfId="1650" applyFont="1" applyFill="1" applyBorder="1" applyAlignment="1">
      <alignment horizontal="center" vertical="center"/>
    </xf>
    <xf numFmtId="41" fontId="142" fillId="0" borderId="21" xfId="1650" applyFont="1" applyFill="1" applyBorder="1" applyAlignment="1">
      <alignment horizontal="center" vertical="center"/>
    </xf>
    <xf numFmtId="41" fontId="142" fillId="0" borderId="27" xfId="1650" applyFont="1" applyFill="1" applyBorder="1" applyAlignment="1">
      <alignment horizontal="center" vertical="center"/>
    </xf>
    <xf numFmtId="41" fontId="142" fillId="0" borderId="10" xfId="1650" applyFont="1" applyBorder="1" applyAlignment="1">
      <alignment horizontal="left" vertical="center"/>
    </xf>
    <xf numFmtId="41" fontId="142" fillId="0" borderId="32" xfId="1650" applyFont="1" applyBorder="1" applyAlignment="1">
      <alignment horizontal="left" vertical="center"/>
    </xf>
    <xf numFmtId="41" fontId="140" fillId="0" borderId="11" xfId="1650" applyFont="1" applyBorder="1" applyAlignment="1">
      <alignment horizontal="center" vertical="center"/>
    </xf>
    <xf numFmtId="41" fontId="140" fillId="0" borderId="2" xfId="1650" applyFont="1" applyBorder="1" applyAlignment="1">
      <alignment horizontal="center" vertical="center"/>
    </xf>
    <xf numFmtId="41" fontId="140" fillId="0" borderId="19" xfId="1650" applyFont="1" applyBorder="1" applyAlignment="1">
      <alignment horizontal="center" vertical="center"/>
    </xf>
    <xf numFmtId="41" fontId="143" fillId="37" borderId="11" xfId="1650" applyFont="1" applyFill="1" applyBorder="1" applyAlignment="1">
      <alignment horizontal="center" vertical="center"/>
    </xf>
    <xf numFmtId="41" fontId="143" fillId="37" borderId="2" xfId="1650" applyFont="1" applyFill="1" applyBorder="1" applyAlignment="1">
      <alignment horizontal="center" vertical="center"/>
    </xf>
    <xf numFmtId="41" fontId="143" fillId="37" borderId="19" xfId="1650" applyFont="1" applyFill="1" applyBorder="1" applyAlignment="1">
      <alignment horizontal="center" vertical="center"/>
    </xf>
    <xf numFmtId="41" fontId="142" fillId="0" borderId="2" xfId="1650" applyFont="1" applyBorder="1" applyAlignment="1">
      <alignment horizontal="left" vertical="center"/>
    </xf>
    <xf numFmtId="41" fontId="142" fillId="0" borderId="19" xfId="1650" applyFont="1" applyBorder="1" applyAlignment="1">
      <alignment horizontal="left" vertical="center"/>
    </xf>
    <xf numFmtId="41" fontId="144" fillId="34" borderId="38" xfId="1650" applyFont="1" applyFill="1" applyBorder="1" applyAlignment="1">
      <alignment horizontal="left" vertical="center"/>
    </xf>
    <xf numFmtId="41" fontId="144" fillId="34" borderId="37" xfId="1650" applyFont="1" applyFill="1" applyBorder="1" applyAlignment="1">
      <alignment horizontal="left" vertical="center"/>
    </xf>
    <xf numFmtId="0" fontId="142" fillId="0" borderId="11" xfId="0" applyFont="1" applyBorder="1" applyAlignment="1">
      <alignment horizontal="center" vertical="center"/>
    </xf>
    <xf numFmtId="0" fontId="142" fillId="0" borderId="2" xfId="0" applyFont="1" applyBorder="1" applyAlignment="1">
      <alignment horizontal="center" vertical="center"/>
    </xf>
    <xf numFmtId="0" fontId="142" fillId="0" borderId="19" xfId="0" applyFont="1" applyBorder="1" applyAlignment="1">
      <alignment horizontal="center" vertical="center"/>
    </xf>
    <xf numFmtId="0" fontId="142" fillId="0" borderId="11" xfId="0" applyFont="1" applyFill="1" applyBorder="1" applyAlignment="1">
      <alignment horizontal="center" vertical="center"/>
    </xf>
    <xf numFmtId="0" fontId="142" fillId="0" borderId="2" xfId="0" applyFont="1" applyFill="1" applyBorder="1" applyAlignment="1">
      <alignment horizontal="center" vertical="center"/>
    </xf>
    <xf numFmtId="0" fontId="142" fillId="0" borderId="19" xfId="0" applyFont="1" applyFill="1" applyBorder="1" applyAlignment="1">
      <alignment horizontal="center" vertical="center"/>
    </xf>
    <xf numFmtId="41" fontId="142" fillId="31" borderId="21" xfId="1650" applyFont="1" applyFill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41" fontId="127" fillId="0" borderId="2" xfId="1650" applyFont="1" applyBorder="1" applyAlignment="1">
      <alignment horizontal="left" vertical="center"/>
    </xf>
    <xf numFmtId="41" fontId="127" fillId="0" borderId="19" xfId="1650" applyFont="1" applyBorder="1" applyAlignment="1">
      <alignment horizontal="left" vertical="center"/>
    </xf>
    <xf numFmtId="0" fontId="127" fillId="0" borderId="11" xfId="0" applyFont="1" applyBorder="1" applyAlignment="1">
      <alignment horizontal="center" vertical="center"/>
    </xf>
    <xf numFmtId="0" fontId="127" fillId="0" borderId="2" xfId="0" applyFont="1" applyBorder="1" applyAlignment="1">
      <alignment horizontal="center" vertical="center"/>
    </xf>
    <xf numFmtId="0" fontId="127" fillId="0" borderId="19" xfId="0" applyFont="1" applyBorder="1" applyAlignment="1">
      <alignment horizontal="center" vertical="center"/>
    </xf>
    <xf numFmtId="0" fontId="127" fillId="0" borderId="11" xfId="0" applyFont="1" applyFill="1" applyBorder="1" applyAlignment="1">
      <alignment horizontal="center" vertical="center"/>
    </xf>
    <xf numFmtId="0" fontId="127" fillId="0" borderId="2" xfId="0" applyFont="1" applyFill="1" applyBorder="1" applyAlignment="1">
      <alignment horizontal="center" vertical="center"/>
    </xf>
    <xf numFmtId="0" fontId="127" fillId="0" borderId="19" xfId="0" applyFont="1" applyFill="1" applyBorder="1" applyAlignment="1">
      <alignment horizontal="center" vertical="center"/>
    </xf>
    <xf numFmtId="41" fontId="135" fillId="37" borderId="11" xfId="1650" applyFont="1" applyFill="1" applyBorder="1" applyAlignment="1">
      <alignment horizontal="center" vertical="center"/>
    </xf>
    <xf numFmtId="41" fontId="135" fillId="37" borderId="2" xfId="1650" applyFont="1" applyFill="1" applyBorder="1" applyAlignment="1">
      <alignment horizontal="center" vertical="center"/>
    </xf>
    <xf numFmtId="41" fontId="135" fillId="37" borderId="19" xfId="1650" applyFont="1" applyFill="1" applyBorder="1" applyAlignment="1">
      <alignment horizontal="center" vertical="center"/>
    </xf>
    <xf numFmtId="41" fontId="127" fillId="31" borderId="21" xfId="1650" applyFont="1" applyFill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10" xfId="1650" applyFont="1" applyBorder="1" applyAlignment="1">
      <alignment horizontal="left" vertical="center"/>
    </xf>
    <xf numFmtId="41" fontId="127" fillId="0" borderId="32" xfId="1650" applyFont="1" applyBorder="1" applyAlignment="1">
      <alignment horizontal="left" vertical="center"/>
    </xf>
    <xf numFmtId="41" fontId="132" fillId="34" borderId="38" xfId="1650" applyFont="1" applyFill="1" applyBorder="1" applyAlignment="1">
      <alignment horizontal="left" vertical="center"/>
    </xf>
    <xf numFmtId="41" fontId="132" fillId="34" borderId="37" xfId="1650" applyFont="1" applyFill="1" applyBorder="1" applyAlignment="1">
      <alignment horizontal="left" vertical="center"/>
    </xf>
    <xf numFmtId="41" fontId="127" fillId="0" borderId="21" xfId="1650" applyFont="1" applyFill="1" applyBorder="1" applyAlignment="1">
      <alignment horizontal="center" vertical="center"/>
    </xf>
    <xf numFmtId="41" fontId="127" fillId="0" borderId="27" xfId="1650" applyFont="1" applyFill="1" applyBorder="1" applyAlignment="1">
      <alignment horizontal="center" vertical="center"/>
    </xf>
    <xf numFmtId="41" fontId="128" fillId="32" borderId="11" xfId="1650" applyFont="1" applyFill="1" applyBorder="1" applyAlignment="1">
      <alignment horizontal="center" vertical="center"/>
    </xf>
    <xf numFmtId="41" fontId="128" fillId="32" borderId="2" xfId="1650" applyFont="1" applyFill="1" applyBorder="1" applyAlignment="1">
      <alignment horizontal="center" vertical="center"/>
    </xf>
    <xf numFmtId="41" fontId="128" fillId="32" borderId="19" xfId="1650" applyFont="1" applyFill="1" applyBorder="1" applyAlignment="1">
      <alignment horizontal="center" vertical="center"/>
    </xf>
    <xf numFmtId="0" fontId="126" fillId="0" borderId="23" xfId="0" applyFont="1" applyBorder="1" applyAlignment="1">
      <alignment horizontal="center" vertical="center"/>
    </xf>
    <xf numFmtId="0" fontId="126" fillId="0" borderId="10" xfId="0" applyFont="1" applyBorder="1" applyAlignment="1">
      <alignment horizontal="center" vertical="center"/>
    </xf>
    <xf numFmtId="41" fontId="128" fillId="32" borderId="29" xfId="1650" applyFont="1" applyFill="1" applyBorder="1" applyAlignment="1">
      <alignment horizontal="center" vertical="center"/>
    </xf>
    <xf numFmtId="41" fontId="128" fillId="32" borderId="38" xfId="1650" applyFont="1" applyFill="1" applyBorder="1" applyAlignment="1">
      <alignment horizontal="center" vertical="center"/>
    </xf>
    <xf numFmtId="41" fontId="128" fillId="32" borderId="37" xfId="1650" applyFont="1" applyFill="1" applyBorder="1" applyAlignment="1">
      <alignment horizontal="center" vertical="center"/>
    </xf>
    <xf numFmtId="41" fontId="128" fillId="0" borderId="29" xfId="1650" applyFont="1" applyBorder="1" applyAlignment="1">
      <alignment horizontal="center" vertical="center"/>
    </xf>
    <xf numFmtId="41" fontId="128" fillId="0" borderId="38" xfId="1650" applyFont="1" applyBorder="1" applyAlignment="1">
      <alignment horizontal="center" vertical="center"/>
    </xf>
    <xf numFmtId="41" fontId="128" fillId="0" borderId="37" xfId="1650" applyFont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0" borderId="27" xfId="1650" applyFont="1" applyBorder="1" applyAlignment="1">
      <alignment horizontal="center" vertical="center"/>
    </xf>
    <xf numFmtId="0" fontId="127" fillId="0" borderId="11" xfId="0" applyFont="1" applyFill="1" applyBorder="1" applyAlignment="1">
      <alignment horizontal="center" vertical="center" shrinkToFit="1"/>
    </xf>
    <xf numFmtId="0" fontId="127" fillId="0" borderId="19" xfId="0" applyFont="1" applyFill="1" applyBorder="1" applyAlignment="1">
      <alignment horizontal="center" vertical="center" shrinkToFit="1"/>
    </xf>
    <xf numFmtId="0" fontId="127" fillId="0" borderId="11" xfId="0" applyFont="1" applyBorder="1" applyAlignment="1">
      <alignment horizontal="center" vertical="center" shrinkToFit="1"/>
    </xf>
    <xf numFmtId="0" fontId="127" fillId="0" borderId="2" xfId="0" applyFont="1" applyBorder="1" applyAlignment="1">
      <alignment horizontal="center" vertical="center" shrinkToFit="1"/>
    </xf>
    <xf numFmtId="0" fontId="127" fillId="0" borderId="19" xfId="0" applyFont="1" applyBorder="1" applyAlignment="1">
      <alignment horizontal="center" vertical="center" shrinkToFit="1"/>
    </xf>
    <xf numFmtId="0" fontId="114" fillId="0" borderId="11" xfId="0" applyFont="1" applyFill="1" applyBorder="1" applyAlignment="1">
      <alignment horizontal="center" vertical="center"/>
    </xf>
    <xf numFmtId="0" fontId="114" fillId="0" borderId="2" xfId="0" applyFont="1" applyFill="1" applyBorder="1" applyAlignment="1">
      <alignment horizontal="center" vertical="center"/>
    </xf>
    <xf numFmtId="0" fontId="114" fillId="0" borderId="19" xfId="0" applyFont="1" applyFill="1" applyBorder="1" applyAlignment="1">
      <alignment horizontal="center" vertical="center"/>
    </xf>
    <xf numFmtId="176" fontId="4" fillId="0" borderId="0" xfId="1609" applyNumberFormat="1">
      <protection locked="0"/>
    </xf>
  </cellXfs>
  <cellStyles count="1786">
    <cellStyle name="          _x000d__x000a_mouse.drv=lmouse.drv" xfId="1"/>
    <cellStyle name="      Ƥ   _x000d__x000a_mouse.drv=lmouse.drv" xfId="2"/>
    <cellStyle name=" Prog" xfId="3"/>
    <cellStyle name=" Prog 2" xfId="4"/>
    <cellStyle name="_x000a_mouse.drv=lm" xfId="5"/>
    <cellStyle name="_x000d__x000a_mouse.drv=lmouse.drv" xfId="6"/>
    <cellStyle name="??" xfId="7"/>
    <cellStyle name="?? [0.00]_EjAM1q5cbwD9HdswfraYPjBvv" xfId="8"/>
    <cellStyle name="?? [0]_?????" xfId="9"/>
    <cellStyle name="??_x000c_蕓&quot;_x000d_婦U_x0001_&quot;_x0004_?_x0007__x0001__x0001_" xfId="10"/>
    <cellStyle name="??_x000c_蕓&quot;_x000d_婦U_x0001_h_x0005_ _x000f__x0007__x0001__x0001_" xfId="11"/>
    <cellStyle name="??_x000c_蕓&quot;_x000d_婦U_x0001_h_x0005__x0009__x000f__x0007__x0001__x0001_" xfId="12"/>
    <cellStyle name="??&amp;O?&amp;H?_x0008__x000f__x0007_?_x0007__x0001__x0001_" xfId="13"/>
    <cellStyle name="??&amp;O?&amp;H?_x0008_??_x0007__x0001__x0001_" xfId="14"/>
    <cellStyle name="???­ [0]_´?¿?????¿??? " xfId="15"/>
    <cellStyle name="???? [0.00]_EjAM1q5cbwD9HdswfraYPjBvv" xfId="16"/>
    <cellStyle name="????_EjAM1q5cbwD9HdswfraYPjBvv" xfId="17"/>
    <cellStyle name="???­_´?¿?????¿??? " xfId="18"/>
    <cellStyle name="???Ø_´?¿?????¿??? " xfId="19"/>
    <cellStyle name="??_EjAM1q5cbwD9HdswfraYPjBvv" xfId="20"/>
    <cellStyle name="?”´?_REV3 " xfId="21"/>
    <cellStyle name="?Þ¸¶ [0]_´?¿?????¿??? " xfId="22"/>
    <cellStyle name="?Þ¸¶_´?¿?????¿??? " xfId="23"/>
    <cellStyle name="_(3)개발일정" xfId="24"/>
    <cellStyle name="_(5)원가변동내역" xfId="25"/>
    <cellStyle name="_(통보용)-MBO-자재2PART" xfId="26"/>
    <cellStyle name="_~♥품질보증팀순수(total)" xfId="27"/>
    <cellStyle name="_~att3A2F" xfId="28"/>
    <cellStyle name="_~att3A2F 2" xfId="29"/>
    <cellStyle name="_~att3A2F_2003하기휴무공사종합" xfId="30"/>
    <cellStyle name="_~att3A2F_97965175MUSSO_MINOR_CONCEPT보고용(1_2안)" xfId="31"/>
    <cellStyle name="_~att3A2F_97965175MUSSO_MINOR_CONCEPT보고용(1_2안)_P105,Y180수출운영안.0311" xfId="32"/>
    <cellStyle name="_~att3A2F_97972520MUSSO_MINOR_CONCEPT" xfId="33"/>
    <cellStyle name="_~att3A2F_97972520MUSSO_MINOR_CONCEPT_P105,Y180수출운영안.0311" xfId="34"/>
    <cellStyle name="_~att3A2F_98659629주간프로젝트진행현황(0422)" xfId="35"/>
    <cellStyle name="_~att3A2F_A100MARKET1" xfId="36"/>
    <cellStyle name="_~att3A2F_A100MARKET1_P105,Y180수출운영안.0311" xfId="37"/>
    <cellStyle name="_~att3A2F_A100PREPROTO일정7월18일" xfId="38"/>
    <cellStyle name="_~att3A2F_A100PREPROTO일정7월18일 2" xfId="39"/>
    <cellStyle name="_~att3A2F_A100사양비교(0121-수출포함)" xfId="40"/>
    <cellStyle name="_~att3A2F_A100사양비교(0121-수출포함)_P105,Y180수출운영안.0311" xfId="41"/>
    <cellStyle name="_~att3A2F_A100사양운영-재수정(0115)" xfId="42"/>
    <cellStyle name="_~att3A2F_A100사양운영-재수정(0115)_P105,Y180수출운영안.0311" xfId="43"/>
    <cellStyle name="_~att3A2F_A100상품기획-2(4월)" xfId="44"/>
    <cellStyle name="_~att3A2F_A100상품기획-2(4월) 2" xfId="45"/>
    <cellStyle name="_~att3A2F_A100상품기획-2(4월)_P105,Y180수출운영안.0311" xfId="46"/>
    <cellStyle name="_~att3A2F_A100상품기획-최종2(0330)" xfId="47"/>
    <cellStyle name="_~att3A2F_A100상품기획-최종2(0330)_P105,Y180수출운영안.0311" xfId="48"/>
    <cellStyle name="_~att3A2F_A100선행투자비(4월)_시작팀(총괄)" xfId="49"/>
    <cellStyle name="_~att3A2F_A100선행투자비(4월)_시작팀(총괄) 2" xfId="50"/>
    <cellStyle name="_~att3A2F_Book1" xfId="51"/>
    <cellStyle name="_~att3A2F_Book1_P105,Y180수출운영안.0311" xfId="52"/>
    <cellStyle name="_~att3A2F_IRAN REXTON CKD(04.07.22)" xfId="53"/>
    <cellStyle name="_~att3A2F_K120개발2차제품사양통신" xfId="54"/>
    <cellStyle name="_~att3A2F_K120개발2차제품사양통신_P105,Y180수출운영안.0311" xfId="55"/>
    <cellStyle name="_~att3A2F_K121CONCEPT" xfId="56"/>
    <cellStyle name="_~att3A2F_K121변경내역" xfId="57"/>
    <cellStyle name="_~att3A2F_K121변경내역_P105,Y180수출운영안.0311" xfId="58"/>
    <cellStyle name="_~att3A2F_KULEV_대응 보고" xfId="59"/>
    <cellStyle name="_~att3A2F_P100MY내수가격운영안" xfId="60"/>
    <cellStyle name="_~att3A2F_P100수출사양운영" xfId="61"/>
    <cellStyle name="_~att3A2F_P105,Y180수출운영안.0311" xfId="62"/>
    <cellStyle name="_~att3A2F_P105-Y180MY변경안" xfId="63"/>
    <cellStyle name="_~att3A2F_P105제5차회의안건(유럽)" xfId="64"/>
    <cellStyle name="_~att3A2F_P105회의안건(2차)" xfId="65"/>
    <cellStyle name="_~att3A2F_P105회의안건(2차)_P105,Y180수출운영안.0311" xfId="66"/>
    <cellStyle name="_~att3A2F_Salesmeeting" xfId="67"/>
    <cellStyle name="_~att3A2F_STAVIC 판매가격 통보(04.09.10)" xfId="68"/>
    <cellStyle name="_~att3A2F_STAVIC판매가격보고서확정★" xfId="69"/>
    <cellStyle name="_~att3A2F_SUV(2004년형)사양운영" xfId="70"/>
    <cellStyle name="_~att3A2F_Y210-PILOT-0_0312" xfId="71"/>
    <cellStyle name="_~att3A2F_개발계획서(03my)_제품전략회의" xfId="72"/>
    <cellStyle name="_~att3A2F_개발계획서(Y210)" xfId="73"/>
    <cellStyle name="_~att3A2F_병행판매검토서(328)" xfId="74"/>
    <cellStyle name="_~att3A2F_병행판매검토서(328) 2" xfId="75"/>
    <cellStyle name="_~att3A2F_병행판매검토서(328)_P105,Y180수출운영안.0311" xfId="76"/>
    <cellStyle name="_~att3A2F_수출옵션가격-1(일대일)" xfId="77"/>
    <cellStyle name="_~att3A2F_중장기제품전략(최종)" xfId="78"/>
    <cellStyle name="_~att3A2F_중장기제품전략(최종) 2" xfId="79"/>
    <cellStyle name="_~att3A2F_중장기제품전략(최종)_P105,Y180수출운영안.0311" xfId="80"/>
    <cellStyle name="_~att3A2F_중장기판매가격1" xfId="81"/>
    <cellStyle name="_~att3A2F_중장기판매가격1_P105,Y180수출운영안.0311" xfId="82"/>
    <cellStyle name="_~att3A2F_파생차종PJT종합현황(020227R7)" xfId="83"/>
    <cellStyle name="_~att3A2F_표지" xfId="84"/>
    <cellStyle name="_~att3D22" xfId="85"/>
    <cellStyle name="_★2005위임전결규정개정양식_부서명" xfId="86"/>
    <cellStyle name="_★Rexton(Y250)Price_China_(곤명모델)060406" xfId="87"/>
    <cellStyle name="_★Rexton(Y250)Price_China_rev02(060309)-수정_Final" xfId="88"/>
    <cellStyle name="_★Rodius价格通报(转告销售公司)_finish" xfId="89"/>
    <cellStyle name="_★SECONDPLANT(jmc)Re1-11.4" xfId="90"/>
    <cellStyle name="_★로디우스사양조정및신가격적용(060607)_3" xfId="91"/>
    <cellStyle name="_★신가격중국용정리(액티언과렉스턴2)" xfId="92"/>
    <cellStyle name="_★중장기투자계획ver3(2005.11.)-2006년사업계획반영및조정,포승조정" xfId="93"/>
    <cellStyle name="_★카이런(D110)중국사양및가격검토(060928)_Final" xfId="94"/>
    <cellStyle name="_0101Y200가격(무쏘대비)" xfId="95"/>
    <cellStyle name="_0104661LA운영전략" xfId="96"/>
    <cellStyle name="_01MY개발계획서(FULL)" xfId="97"/>
    <cellStyle name="_01MY개발계획서(FULL)_1" xfId="98"/>
    <cellStyle name="_01MY개발계획서(FULL)_1_2006년 R-AXLE 운영(안)" xfId="99"/>
    <cellStyle name="_01MY개발계획서(FULL)_1_Book1" xfId="100"/>
    <cellStyle name="_01MY개발계획서(FULL)_1_KULEV_대응 보고" xfId="101"/>
    <cellStyle name="_01MY개발계획서(FULL)_1_인력소요계획(창원공장-재배치계획)-3" xfId="102"/>
    <cellStyle name="_01MY개발계획서(FULL)_1_창원공장-재배치계획-노사협의2" xfId="103"/>
    <cellStyle name="_01MY개발계획서(FULL)_1_하반기 생산운영 및 인원배치계획(06(1).0908)" xfId="104"/>
    <cellStyle name="_01MY개발계획서(FULL)_2006년 R-AXLE 운영(안)" xfId="105"/>
    <cellStyle name="_01MY개발계획서(FULL)_Book1" xfId="106"/>
    <cellStyle name="_01MY개발계획서(FULL)_KULEV_대응 보고" xfId="107"/>
    <cellStyle name="_01MY개발계획서(FULL)_인력소요계획(창원공장-재배치계획)-3" xfId="108"/>
    <cellStyle name="_01MY개발계획서(FULL)_창원공장-재배치계획-노사협의2" xfId="109"/>
    <cellStyle name="_01MY개발계획서(FULL)_하반기 생산운영 및 인원배치계획(06(1).0908)" xfId="110"/>
    <cellStyle name="_01기안서502(경영기획)" xfId="111"/>
    <cellStyle name="_01년2월실적(혁신)" xfId="112"/>
    <cellStyle name="_0201수수료자료" xfId="113"/>
    <cellStyle name="_0202수수료자료" xfId="114"/>
    <cellStyle name="_0203수수료자료" xfId="115"/>
    <cellStyle name="_0204수수료자료" xfId="116"/>
    <cellStyle name="_0204임차지원현황" xfId="117"/>
    <cellStyle name="_0205수수료자료" xfId="118"/>
    <cellStyle name="_0209수수료자료" xfId="119"/>
    <cellStyle name="_0212임차지원현황" xfId="120"/>
    <cellStyle name="_02REXTON투자비" xfId="121"/>
    <cellStyle name="_02투자비" xfId="122"/>
    <cellStyle name="_0301임차지원현황(1)" xfId="123"/>
    <cellStyle name="_0301회의(대리점)" xfId="124"/>
    <cellStyle name="_0305월본부회의" xfId="125"/>
    <cellStyle name="_0306오더 수익성 검토(030514)" xfId="126"/>
    <cellStyle name="_03-4월본부장회의" xfId="127"/>
    <cellStyle name="_03-4월영업소장회의" xfId="128"/>
    <cellStyle name="_03MY개발계획(프로젝트01202)" xfId="129"/>
    <cellStyle name="_03MY판매가검토(정윤일01)" xfId="130"/>
    <cellStyle name="_03Sweden_Winter_출장보고서등록" xfId="131"/>
    <cellStyle name="_'03년 하반기 정비부품담당 투자예산" xfId="132"/>
    <cellStyle name="_03년사업계획종합(1117)" xfId="133"/>
    <cellStyle name="_03년사업계획종합(1128)" xfId="134"/>
    <cellStyle name="_03년사업계획종합(1202)" xfId="135"/>
    <cellStyle name="_03년사업계획종합(수정12.05)" xfId="136"/>
    <cellStyle name="_03년예산승인신청서" xfId="137"/>
    <cellStyle name="_03부품총괄사업계획(1209일)" xfId="138"/>
    <cellStyle name="_03예산편성(긴출판촉)" xfId="139"/>
    <cellStyle name="_03정비부품MBO 경영기획팀 통보 4.17(정비담당)" xfId="140"/>
    <cellStyle name="_03정비부품MBO(정비부품담당)" xfId="141"/>
    <cellStyle name="_0401임차지원현황" xfId="142"/>
    <cellStyle name="_0403회의자료" xfId="143"/>
    <cellStyle name="_0415경쟁차개발사양비교" xfId="144"/>
    <cellStyle name="_04-1월본부장회의" xfId="145"/>
    <cellStyle name="_04년 매출계획 잠정안(03.11.09)" xfId="146"/>
    <cellStyle name="_04사업계획종합(1112)" xfId="147"/>
    <cellStyle name="_04판매망운영계획발표(확정)" xfId="148"/>
    <cellStyle name="_06사업계획세부자료" xfId="149"/>
    <cellStyle name="_07_1118_Y200의장" xfId="150"/>
    <cellStyle name="_07_1118_Y200의장 2" xfId="151"/>
    <cellStyle name="_070403-중장기생산계획-생산지원팀" xfId="152"/>
    <cellStyle name="_0801Y200내수(c)PriceMap" xfId="153"/>
    <cellStyle name="_10월시행계획(정과장송부)" xfId="154"/>
    <cellStyle name="_10월실적_의장 " xfId="155"/>
    <cellStyle name="_10월회의일정" xfId="156"/>
    <cellStyle name="_1102" xfId="157"/>
    <cellStyle name="_1111관리단1" xfId="158"/>
    <cellStyle name="_11월수수료자료" xfId="159"/>
    <cellStyle name="_12월수수료자료" xfId="160"/>
    <cellStyle name="_12월인센티브" xfId="161"/>
    <cellStyle name="_12월직영사업소장회의" xfId="162"/>
    <cellStyle name="_1공장 TAGAZ물량 검토용(1)" xfId="163"/>
    <cellStyle name="_1공장 중국물량 검토용(1)" xfId="164"/>
    <cellStyle name="_1월사업실적보고" xfId="165"/>
    <cellStyle name="_1월회의" xfId="166"/>
    <cellStyle name="_1호차문제점" xfId="167"/>
    <cellStyle name="_2.5본부장회의" xfId="168"/>
    <cellStyle name="_2.스마트진행현황종합(변경)" xfId="169"/>
    <cellStyle name="_2001-02제품계획" xfId="170"/>
    <cellStyle name="_2001MY-ITEMS" xfId="171"/>
    <cellStyle name="_2001년생산부문투자예산" xfId="172"/>
    <cellStyle name="_2001년수출손익계산식(010508)" xfId="173"/>
    <cellStyle name="_2001년투자예산지침서" xfId="174"/>
    <cellStyle name="_2001사업계획" xfId="175"/>
    <cellStyle name="_2002_개발시험mbo" xfId="176"/>
    <cellStyle name="_2002_개발시험mbo_송부" xfId="177"/>
    <cellStyle name="_2002my손익검토(＃최종-REV2협의후상각조정)" xfId="178"/>
    <cellStyle name="_2002년3월지역본부조정" xfId="179"/>
    <cellStyle name="_2002년법인사업소별인건비경비증가내역" xfId="180"/>
    <cellStyle name="_2002년예산(년차)" xfId="181"/>
    <cellStyle name="_2002년재료비(020325)" xfId="182"/>
    <cellStyle name="_2002년투자예산검토서(4wd)20011228" xfId="183"/>
    <cellStyle name="_2002년투자예산검토서(승용lcv)20011228" xfId="184"/>
    <cellStyle name="_2002년투자예산지침서" xfId="185"/>
    <cellStyle name="_2002사업계획설명회" xfId="186"/>
    <cellStyle name="_2002예상판매대수" xfId="187"/>
    <cellStyle name="_2002일반투자예산종합" xfId="188"/>
    <cellStyle name="_2002일반투자예산종합(REV.1)" xfId="189"/>
    <cellStyle name="_2002일반투자예산추가1건" xfId="190"/>
    <cellStyle name="_2002투자예산0차조정(차체)" xfId="191"/>
    <cellStyle name="_2002판매수수료" xfId="192"/>
    <cellStyle name="_2002판매수수료+정비원가" xfId="193"/>
    <cellStyle name="_2003_HOT_TEST기안(ALT2_rev0_030603송부)" xfId="194"/>
    <cellStyle name="_2003_일반투자예산" xfId="195"/>
    <cellStyle name="_2003_중국Winter시험_품의" xfId="196"/>
    <cellStyle name="_2003summer_plan(rev3_석과장통화후)" xfId="197"/>
    <cellStyle name="_2003기술팀예산" xfId="198"/>
    <cellStyle name="_2003년대당보증비종합" xfId="199"/>
    <cellStyle name="_2003년사업계획(★)" xfId="200"/>
    <cellStyle name="_2003년사업계획(조립예산신청-투자-결의용)-021111" xfId="201"/>
    <cellStyle name="_2003년소모품비신청(REV0)" xfId="202"/>
    <cellStyle name="_2003년이월투자예산신청서" xfId="203"/>
    <cellStyle name="_2003년인센티브예산" xfId="204"/>
    <cellStyle name="_2003년지역본부판촉비11" xfId="205"/>
    <cellStyle name="_2003년투자비신청(REV0)" xfId="206"/>
    <cellStyle name="_2003년투자비신청(REV1)" xfId="207"/>
    <cellStyle name="_2003년투자예산(부품물류팀)0714" xfId="208"/>
    <cellStyle name="_2003년투자예산11.26(도장)" xfId="209"/>
    <cellStyle name="_2003년투자예산신청서" xfId="210"/>
    <cellStyle name="_2003년투자예산지침서" xfId="211"/>
    <cellStyle name="_2003사업계획설명회" xfId="212"/>
    <cellStyle name="_2003예산(부품조달기술팀)" xfId="213"/>
    <cellStyle name="_2003투자예산11.26(조립보전과)" xfId="214"/>
    <cellStyle name="_2003하기휴무공사종합" xfId="215"/>
    <cellStyle name="_2004 Pick-Up Price(Benelux_Germany)" xfId="216"/>
    <cellStyle name="_2004 Pick-Up Price(스페인)" xfId="217"/>
    <cellStyle name="_2004년 매출계획 의지계획(확정실적 04.1.6)" xfId="218"/>
    <cellStyle name="_2004년 투자예산 수립(03.11.16)" xfId="219"/>
    <cellStyle name="_2004년사업계획(ver1)" xfId="220"/>
    <cellStyle name="_2004년사업계획(조정안-5-기획조정)" xfId="221"/>
    <cellStyle name="_2004년사업계획목표(전사및영업)" xfId="222"/>
    <cellStyle name="_2004년예산(FINAL)2+CAMP+중장기" xfId="223"/>
    <cellStyle name="_2004년예산(FINAL)2+CAMP+중장기(++++)" xfId="224"/>
    <cellStyle name="_2004년예산-마케팅팀(수정1215)" xfId="225"/>
    <cellStyle name="_2004년일반자_R_D고정자산_구입검토서_이도형" xfId="226"/>
    <cellStyle name="_2004년투자예산지침서" xfId="227"/>
    <cellStyle name="_2005년11월시장운영계획(확정)" xfId="228"/>
    <cellStyle name="_2005년12월목표copy(지역본부통보)" xfId="229"/>
    <cellStyle name="_2005년12월시장운영계획(확정)" xfId="230"/>
    <cellStyle name="_2005년부대비용조견표" xfId="231"/>
    <cellStyle name="_2005년예산-마케팅팀" xfId="232"/>
    <cellStyle name="_2005년투자예산지침서" xfId="233"/>
    <cellStyle name="_2005년판매망운영계획(050120수정)" xfId="234"/>
    <cellStyle name="_2005해외서비스기본운영계획(품질_1)" xfId="235"/>
    <cellStyle name="_2006년 11월 실적점검 양식(정비담당)" xfId="236"/>
    <cellStyle name="_2006년1월목표(차종별 통보)" xfId="237"/>
    <cellStyle name="_2006년2월시장운영계획(확정)" xfId="238"/>
    <cellStyle name="_2006년3월운영(5안)" xfId="239"/>
    <cellStyle name="_2006년3월운영(6안)" xfId="240"/>
    <cellStyle name="_2006년6월시장운영계획(확정)" xfId="241"/>
    <cellStyle name="_2006년9월시장운영계획(확정)" xfId="242"/>
    <cellStyle name="_2006년사업계획예산조정총괄표(8+4계획ver1-간접비제외)" xfId="243"/>
    <cellStyle name="_2007년 연동계획 월단위종합" xfId="244"/>
    <cellStyle name="_2007년사업계획-예산수립용" xfId="245"/>
    <cellStyle name="_2007년설명회자료" xfId="246"/>
    <cellStyle name="_2007년설명회자료(1)" xfId="247"/>
    <cellStyle name="_20090904_중국_CATCH_UP_2차_방안보고_1E_★" xfId="248"/>
    <cellStyle name="_2010년 엔진.구동 생산계획_100120" xfId="249"/>
    <cellStyle name="_2262 수정사항 정산표" xfId="250"/>
    <cellStyle name="_2-2Mk가격2-2(현지화)" xfId="251"/>
    <cellStyle name="_2단계공장layout보고(`030219REV2)" xfId="252"/>
    <cellStyle name="_2시장환경및동향" xfId="253"/>
    <cellStyle name="_2제품동향" xfId="254"/>
    <cellStyle name="_3사00.1-7월" xfId="255"/>
    <cellStyle name="_3제품전략" xfId="256"/>
    <cellStyle name="_4.4본부장회의" xfId="257"/>
    <cellStyle name="_4cyl_test" xfId="258"/>
    <cellStyle name="_4WDPJT현황" xfId="259"/>
    <cellStyle name="_4WD재료비(010727)" xfId="260"/>
    <cellStyle name="_5AT소요량2" xfId="261"/>
    <cellStyle name="_5JOBLINE신설공사(대형공장개조)-시설팀회신" xfId="262"/>
    <cellStyle name="_5JOBLINE신설공사(직산CKD작업장)-시설팀회신" xfId="263"/>
    <cellStyle name="_5월계획(050426) 커뮤니케이션 팀" xfId="264"/>
    <cellStyle name="_5월실적내역☆" xfId="265"/>
    <cellStyle name="_6개월연동계획분석" xfId="266"/>
    <cellStyle name="_7110 자본의 워크시트" xfId="267"/>
    <cellStyle name="_89892196file1" xfId="268"/>
    <cellStyle name="_91273841선발주시행절차개정검토서_REV02_060104_결재완" xfId="269"/>
    <cellStyle name="_92590097시승차현황" xfId="270"/>
    <cellStyle name="_92883894조직도및인원현황(05.06.16)" xfId="271"/>
    <cellStyle name="_930586346월계획(050526) 커뮤니케이션 팀" xfId="272"/>
    <cellStyle name="_9320766005년실적" xfId="273"/>
    <cellStyle name="_935968324월 계획 (050321) 커뮤니케이션 팀" xfId="274"/>
    <cellStyle name="_939103763월 시장운영계획 (040225) 커뮤니케이션 팀" xfId="275"/>
    <cellStyle name="_93983180IDI단종관련 pump수급계획(05.0117)" xfId="276"/>
    <cellStyle name="_94~03.10월.월별수출.보증대수(예산정리용)" xfId="277"/>
    <cellStyle name="_94046958해외서비스총현황(05.01)" xfId="278"/>
    <cellStyle name="_94061662조직도" xfId="279"/>
    <cellStyle name="_94071068대리점현황" xfId="280"/>
    <cellStyle name="_94084542인수인계" xfId="281"/>
    <cellStyle name="_94302213mbo양식" xfId="282"/>
    <cellStyle name="_946589682005사업계획설명회" xfId="283"/>
    <cellStyle name="_94830252D20DT Euro4 MasterList(Rev0. 240923)" xfId="284"/>
    <cellStyle name="_94830252D27DT Euro4 Add_Del List(Rev0.241022)" xfId="285"/>
    <cellStyle name="_95192520표지(경영실적)" xfId="286"/>
    <cellStyle name="_95252078양도양수현황" xfId="287"/>
    <cellStyle name="_95418613경영실적(2)" xfId="288"/>
    <cellStyle name="_95494102D100_M_Ride_App_Plan(040629업연송부)" xfId="289"/>
    <cellStyle name="_95620123Y230투자종합" xfId="290"/>
    <cellStyle name="_95667042K140투자상세" xfId="291"/>
    <cellStyle name="_96518336MUSSO,SPORTS_M.EAST" xfId="292"/>
    <cellStyle name="_96557530중국navi_보고서통합" xfId="293"/>
    <cellStyle name="_9660200203년경영실적(관리)" xfId="294"/>
    <cellStyle name="_966588532004.SYMC.MODEL.YEAR" xfId="295"/>
    <cellStyle name="_96688379확충예산" xfId="296"/>
    <cellStyle name="_966884502004년 투자예산 수립(03.11.13)" xfId="297"/>
    <cellStyle name="_96688837SCAN-100" xfId="298"/>
    <cellStyle name="_966889582004년일반자_R_D고정자산_구입검토서" xfId="299"/>
    <cellStyle name="_966889982004년일반자_R_D고정자산_구입검토서" xfId="300"/>
    <cellStyle name="_96695797확충예산" xfId="301"/>
    <cellStyle name="_96701345계획지역및사업소개설월" xfId="302"/>
    <cellStyle name="_967270442004사업계획설명회" xfId="303"/>
    <cellStyle name="_96774037M_K_FAXLE혼류검토(1)" xfId="304"/>
    <cellStyle name="_97946390투자실적내역" xfId="305"/>
    <cellStyle name="_97946899'02년 투자실적" xfId="306"/>
    <cellStyle name="_97947165소장회의(12.26)" xfId="307"/>
    <cellStyle name="_9794751403년부서별투자계획" xfId="308"/>
    <cellStyle name="_97965175MUSSO_MINOR_CONCEPT보고용(1_2안)" xfId="309"/>
    <cellStyle name="_97972520MUSSO_MINOR_CONCEPT" xfId="310"/>
    <cellStyle name="_980464792003지원2팀MBO" xfId="311"/>
    <cellStyle name="_9805095503년투자비(홍GJ)" xfId="312"/>
    <cellStyle name="_98063908중장기AS확충기본계획수정021118" xfId="313"/>
    <cellStyle name="_98063917'03년 정비부품담당 투자예산 확정" xfId="314"/>
    <cellStyle name="_980690872003년투자비신청(REV1)" xfId="315"/>
    <cellStyle name="_980729432003년투자예산절감방안" xfId="316"/>
    <cellStyle name="_980780042003년투자예산신청서" xfId="317"/>
    <cellStyle name="_980795652003년투자비신청(REV1)" xfId="318"/>
    <cellStyle name="_980801472003년투자비신청(REV1)" xfId="319"/>
    <cellStyle name="_98351040A100ISSUE1_TD" xfId="320"/>
    <cellStyle name="_986079394월수수료공제및지원내역" xfId="321"/>
    <cellStyle name="_98659629주간프로젝트진행현황(0422)" xfId="322"/>
    <cellStyle name="_98713684Y210P1진행주요문제점(P1_0326)(1)" xfId="323"/>
    <cellStyle name="_98735464Y210-P1-0318현황" xfId="324"/>
    <cellStyle name="_987416112002년MBO운영-창원(계획대실적2월))" xfId="325"/>
    <cellStyle name="_987483052월수수료내역" xfId="326"/>
    <cellStyle name="_98757908세금계산서用" xfId="327"/>
    <cellStyle name="_9875927602년사업목표실적점검방안" xfId="328"/>
    <cellStyle name="_98764378개발계획서(Y210)" xfId="329"/>
    <cellStyle name="_9876487402년사업계획작성(생기기획)(1)" xfId="330"/>
    <cellStyle name="_988182642002.1월대리점수수료공제현황" xfId="331"/>
    <cellStyle name="_98821762발표자료_10차_020204" xfId="332"/>
    <cellStyle name="_98826432고유tm진행현황" xfId="333"/>
    <cellStyle name="_98851689파생차종점검Agenda(0130)" xfId="334"/>
    <cellStyle name="_98853913프로젝트주요현안1" xfId="335"/>
    <cellStyle name="_98900778시작및치공구mip(정성훈)" xfId="336"/>
    <cellStyle name="_98954124mh" xfId="337"/>
    <cellStyle name="_989565732002최종VOLUME-1218" xfId="338"/>
    <cellStyle name="_989718612002투자예산양식" xfId="339"/>
    <cellStyle name="_99133082K117Y217" xfId="340"/>
    <cellStyle name="_99152106K135_NVH_CONCEPT" xfId="341"/>
    <cellStyle name="_99194713(2)PriceMap" xfId="342"/>
    <cellStyle name="_99600214생기담당방침" xfId="343"/>
    <cellStyle name="_99650901clstatus" xfId="344"/>
    <cellStyle name="_99650901clstatus 2" xfId="345"/>
    <cellStyle name="_9월운영(확정발표자료)" xfId="346"/>
    <cellStyle name="_A100.차체공장준비현황(020809)" xfId="347"/>
    <cellStyle name="_A100_Build6(020604)" xfId="348"/>
    <cellStyle name="_A100_MASTER_SCHEDULE(0926'R')" xfId="349"/>
    <cellStyle name="_A100_MASTER_SCHEDULE('R')" xfId="350"/>
    <cellStyle name="_A100_MASTER_SCHEDULE('R'020930)" xfId="351"/>
    <cellStyle name="_A100_PLANN'G_주요검토사항(021015)▶" xfId="352"/>
    <cellStyle name="_A100_PLAN검토(021115)" xfId="353"/>
    <cellStyle name="_A100_PRE_PROTO_차량제작방안" xfId="354"/>
    <cellStyle name="_A100_PROTO_진행현황" xfId="355"/>
    <cellStyle name="_A100_SE_LIST_020930" xfId="356"/>
    <cellStyle name="_A100_WEIGHT_기본설계" xfId="357"/>
    <cellStyle name="_A100_투자비종합('020926)▶" xfId="358"/>
    <cellStyle name="_A1004월까지소요예산(2002년4월선행투자품의 반영)" xfId="359"/>
    <cellStyle name="_A100-CURRENT(목표배분2)" xfId="360"/>
    <cellStyle name="_A100-LIST(VDR)-02-01-28" xfId="361"/>
    <cellStyle name="_A100-LIST(VDR)-02-05-16" xfId="362"/>
    <cellStyle name="_A100MARKET1" xfId="363"/>
    <cellStyle name="_A100PREPROTO_MASTERLIST(7월24일)" xfId="364"/>
    <cellStyle name="_A100PREPROTO일정7월18일" xfId="365"/>
    <cellStyle name="_A100기본계획(점검02-07-25)▶" xfId="366"/>
    <cellStyle name="_A100기본계획(점검021015)▶" xfId="367"/>
    <cellStyle name="_A100사양비교(0121-수출포함)" xfId="368"/>
    <cellStyle name="_A100사양운영-재수정(0115)" xfId="369"/>
    <cellStyle name="_A100상품기획서(추진일정)" xfId="370"/>
    <cellStyle name="_A100상품기획-최종2(0330)" xfId="371"/>
    <cellStyle name="_A100선행투자비(4월)_시작팀(총괄)" xfId="372"/>
    <cellStyle name="_A100선행투자비(양식)_4월" xfId="373"/>
    <cellStyle name="_A100설비준비일정▶" xfId="374"/>
    <cellStyle name="_A100시작차제작계획" xfId="375"/>
    <cellStyle name="_A100업무진행현황(020827)" xfId="376"/>
    <cellStyle name="_A100업무진행현황-1(020611)▶" xfId="377"/>
    <cellStyle name="_A100엔진조립실적" xfId="378"/>
    <cellStyle name="_A100예상투자비(차체샤시)-개발" xfId="379"/>
    <cellStyle name="_A100월간업무계획(6월.A100)" xfId="380"/>
    <cellStyle name="_A100월간업무계획(7월.A100)" xfId="381"/>
    <cellStyle name="_A100일정" xfId="382"/>
    <cellStyle name="_A105와A120_양산6차OSPEC" xfId="383"/>
    <cellStyle name="_Actyon(C110)_NewPriceNewModel(toSAISC)060623" xfId="384"/>
    <cellStyle name="_ALDL활용" xfId="385"/>
    <cellStyle name="_alt3" xfId="386"/>
    <cellStyle name="_Angola_Mozambique_PI_0302Order(030110)" xfId="387"/>
    <cellStyle name="_Annex2(KD)OPT-LIST&amp;PRICE" xfId="388"/>
    <cellStyle name="_APP_Summary회의" xfId="389"/>
    <cellStyle name="_AS Promotion 출장보고서_ver2(615)" xfId="390"/>
    <cellStyle name="_AV_systemKICKOFF발표자료(031210)" xfId="391"/>
    <cellStyle name="_BMW_X5_동력성능" xfId="392"/>
    <cellStyle name="_BODY.SHOP운영방안▶" xfId="393"/>
    <cellStyle name="_Book1" xfId="394"/>
    <cellStyle name="_Book1_★Rexton(Y250)Price_China_(곤명모델)060406" xfId="395"/>
    <cellStyle name="_Book1_★Rexton(Y250)Price_China_rev02(060309)-수정_Final" xfId="396"/>
    <cellStyle name="_Book1_Y2008 Sales Result_20081231" xfId="397"/>
    <cellStyle name="_Book2" xfId="398"/>
    <cellStyle name="_Book2 Chart 1-1" xfId="399"/>
    <cellStyle name="_Book2 Chart 1-2" xfId="400"/>
    <cellStyle name="_Book2 Chart 1-3" xfId="401"/>
    <cellStyle name="_Book2_★Rexton(Y250)Price_China_(곤명모델)060406" xfId="402"/>
    <cellStyle name="_Book2_★Rexton(Y250)Price_China_rev02(060309)-수정_Final" xfId="403"/>
    <cellStyle name="_Book2_061018_Euro4_K2008(D120)_REV1투자계획" xfId="404"/>
    <cellStyle name="_Book2_1" xfId="405"/>
    <cellStyle name="_Book2_2005_투자예산_개시_4" xfId="406"/>
    <cellStyle name="_Book2_2005_투자예산_양식_정리3" xfId="407"/>
    <cellStyle name="_Book2_2005년외자구매개발용역비집행계획" xfId="408"/>
    <cellStyle name="_Book2_2005년투자예산지침서" xfId="409"/>
    <cellStyle name="_Book2_2006년 R-AXLE 운영(안)" xfId="410"/>
    <cellStyle name="_Book2_95667042y250제품개발투자" xfId="411"/>
    <cellStyle name="_Book2_Book1" xfId="412"/>
    <cellStyle name="_Book2_D120_D20DT" xfId="413"/>
    <cellStyle name="_Book2_D20DT Build Plan_230825" xfId="414"/>
    <cellStyle name="_Book2_D20DT build plan030218(1)" xfId="415"/>
    <cellStyle name="_Book2_D20DT F2 ENG 공급 요청건-시작팀030303" xfId="416"/>
    <cellStyle name="_Book2_D22DT build plan(R1)-030417(1)" xfId="417"/>
    <cellStyle name="_Book2_D22DT build plan(R7)-030618" xfId="418"/>
    <cellStyle name="_Book2_D22DT_Vehicle T&amp;D_R1" xfId="419"/>
    <cellStyle name="_Book2_D22DTVEHBUILD0602(1)" xfId="420"/>
    <cellStyle name="_Book2_D22DTVEHBUILD0609" xfId="421"/>
    <cellStyle name="_Book2_D27DT OFF-TOOL 입고검토내역(030426)(1)(2)" xfId="422"/>
    <cellStyle name="_Book2_D27DT(L) Test Plan-231106" xfId="423"/>
    <cellStyle name="_Book2_D27DTL 엔진개발일정_240210" xfId="424"/>
    <cellStyle name="_Book2_D27DT엔진제작계획_실적030630" xfId="425"/>
    <cellStyle name="_Book2_D27DT월단위엔진조립계획(P2_030214)" xfId="426"/>
    <cellStyle name="_Book2_Euro IV_인증" xfId="427"/>
    <cellStyle name="_Book2_G36D 개발 Master list_040210_PT기술" xfId="428"/>
    <cellStyle name="_Book2_IRAN REXTON CKD(04.07.22)" xfId="429"/>
    <cellStyle name="_Book2_KW Chairman W시행품의(20090205)" xfId="430"/>
    <cellStyle name="_Book2_SYMC New Eng MTC 종합(OJS-231106)" xfId="431"/>
    <cellStyle name="_Book2_Veh_total(030421)" xfId="432"/>
    <cellStyle name="_Book2_W155(CM.2005MY)수출판매가격(05.02.14)" xfId="433"/>
    <cellStyle name="_Book2_인력소요계획(창원공장-재배치계획)-3" xfId="434"/>
    <cellStyle name="_Book2_중국 수익성 검토_곽_090622" xfId="435"/>
    <cellStyle name="_Book2_중국 수익성 검토_곽_090622_std_opt_가격수정_090720" xfId="436"/>
    <cellStyle name="_Book2_중장기 판매계획 상품전략팀_20091204" xfId="437"/>
    <cellStyle name="_Book2_창원공장-재배치계획-노사협의2" xfId="438"/>
    <cellStyle name="_Book2_텔레매틱스 판매가 검토(윤일검토)" xfId="439"/>
    <cellStyle name="_Book2_투자내역상세_D20DT(04-1분기실적)" xfId="440"/>
    <cellStyle name="_Book2_하반기 생산운영 및 인원배치계획(06(1).0908)" xfId="441"/>
    <cellStyle name="_Book3" xfId="442"/>
    <cellStyle name="_Book4" xfId="443"/>
    <cellStyle name="_Book4 2" xfId="444"/>
    <cellStyle name="_Book4_06.3월임원생판" xfId="445"/>
    <cellStyle name="_Book4_08사업계획(2차배포)-차량계획" xfId="446"/>
    <cellStyle name="_Book4_1월임원생판" xfId="447"/>
    <cellStyle name="_Book4_2.생산부문8월MBO실적(재고일수)-영문" xfId="448"/>
    <cellStyle name="_Book4_2.생산부문8월MBO실적(재고일수)-한문" xfId="449"/>
    <cellStyle name="_Book4_2006년하반기0808(1)" xfId="450"/>
    <cellStyle name="_Book4_연동계획(06(1).9월~07.2월)" xfId="451"/>
    <cellStyle name="_Book4_조합제출자료-중장기.ckd" xfId="452"/>
    <cellStyle name="_Book4_코란도C 라인운영" xfId="453"/>
    <cellStyle name="_Book4_코란도C 엔진 양산일정 계획(1)" xfId="454"/>
    <cellStyle name="_C100 2차 사양변경내용" xfId="455"/>
    <cellStyle name="_C110 제1차 양산 OSPEC" xfId="456"/>
    <cellStyle name="_CASE4 판매가 손익(영업가 대비 △300)" xfId="457"/>
    <cellStyle name="_CASE別 손익현황_Ver1" xfId="458"/>
    <cellStyle name="_CF0707" xfId="459"/>
    <cellStyle name="_china_parts_business_plan" xfId="460"/>
    <cellStyle name="_clstatus" xfId="461"/>
    <cellStyle name="_clstatus 2" xfId="462"/>
    <cellStyle name="_cool시험항목clstatus" xfId="463"/>
    <cellStyle name="_cool시험항목clstatus 2" xfId="464"/>
    <cellStyle name="_D100 제4차 변경 내용 " xfId="465"/>
    <cellStyle name="_D100 플랫폼" xfId="466"/>
    <cellStyle name="_D100_3_1" xfId="467"/>
    <cellStyle name="_D100_3_1_1" xfId="468"/>
    <cellStyle name="_D100_D20DT회의록(030122)" xfId="469"/>
    <cellStyle name="_D100_총투자비(경기 최종)" xfId="470"/>
    <cellStyle name="_D100상품기획서(경영기획)" xfId="471"/>
    <cellStyle name="_D100투자예산" xfId="472"/>
    <cellStyle name="_D20DT손익분석최종" xfId="473"/>
    <cellStyle name="_D27DT-A100기준-PARTS-WEIGHT-LIST" xfId="474"/>
    <cellStyle name="_Division of duty" xfId="475"/>
    <cellStyle name="_DocuList(Body)" xfId="476"/>
    <cellStyle name="_DSL-EUROIII-PILOT문제점(개발지원211031)" xfId="477"/>
    <cellStyle name="_DUE00802_FS" xfId="478"/>
    <cellStyle name="_E_ITEM변경검토" xfId="479"/>
    <cellStyle name="_E_ITEM분리원가분석" xfId="480"/>
    <cellStyle name="_ENG-ROOM-E-ITEM변경검토" xfId="481"/>
    <cellStyle name="_EURO3도면현황1025" xfId="482"/>
    <cellStyle name="_F_S종합보고회발표자료(rev.2)" xfId="483"/>
    <cellStyle name="_FieldFixResults(050916)" xfId="484"/>
    <cellStyle name="_FieldFixResults(051102)." xfId="485"/>
    <cellStyle name="_Final_Exprot Market(추가백업)" xfId="486"/>
    <cellStyle name="_FNT_FORMAT" xfId="487"/>
    <cellStyle name="_FS추진계획(안)" xfId="488"/>
    <cellStyle name="_G120개발계획서종합1024" xfId="489"/>
    <cellStyle name="_GEN_Chairman W MY09 Price OrderForm (20080724)" xfId="490"/>
    <cellStyle name="_HVACSTATUS" xfId="491"/>
    <cellStyle name="_HVACSTATUS 2" xfId="492"/>
    <cellStyle name="_IOP_AWD탑재검토" xfId="493"/>
    <cellStyle name="_IRAN REXTON CKD(04.07.22)" xfId="494"/>
    <cellStyle name="_ISTANA자료(프레스)" xfId="495"/>
    <cellStyle name="_JIE_MEETING_CONTENT(10.29)" xfId="496"/>
    <cellStyle name="_Job_distribution" xfId="497"/>
    <cellStyle name="_JVC_EXPLANATION_PRESS(10.30)" xfId="498"/>
    <cellStyle name="_JVC_EXPLANATION_PRESS(11.1공급자료)" xfId="499"/>
    <cellStyle name="_JVC_New_Plant_기본계획서(rev1-일정변경)" xfId="500"/>
    <cellStyle name="_K120개발2차제품사양통신" xfId="501"/>
    <cellStyle name="_K121CONCEPT" xfId="502"/>
    <cellStyle name="_K121변경내역" xfId="503"/>
    <cellStyle name="_K121사양조정" xfId="504"/>
    <cellStyle name="_K130" xfId="505"/>
    <cellStyle name="_K135MY개발계획서" xfId="506"/>
    <cellStyle name="_K135MY개발계획서_1" xfId="507"/>
    <cellStyle name="_K135MY개발계획서_1_K135CONCEPT" xfId="508"/>
    <cellStyle name="_K135MY개발계획서_1_K135사양운영안" xfId="509"/>
    <cellStyle name="_K135MY개발계획서_1_K135제품전략회의자료" xfId="510"/>
    <cellStyle name="_K135MY개발계획서_1_NOISE" xfId="511"/>
    <cellStyle name="_K135MY개발계획서_2" xfId="512"/>
    <cellStyle name="_K135MY개발계획서_K135CONCEPT" xfId="513"/>
    <cellStyle name="_K135MY개발계획서_K135사양운영안" xfId="514"/>
    <cellStyle name="_K135MY개발계획서_K135제품전략회의자료" xfId="515"/>
    <cellStyle name="_K135MY개발계획서_NOISE" xfId="516"/>
    <cellStyle name="_K135사양운영안" xfId="517"/>
    <cellStyle name="_KD국민차-0001월면장" xfId="518"/>
    <cellStyle name="_KD국민차-0001월면장 2" xfId="519"/>
    <cellStyle name="_KD국민차-0001월면장_2003하기휴무공사종합" xfId="520"/>
    <cellStyle name="_KD국민차-0001월면장_97965175MUSSO_MINOR_CONCEPT보고용(1_2안)" xfId="521"/>
    <cellStyle name="_KD국민차-0001월면장_97965175MUSSO_MINOR_CONCEPT보고용(1_2안)_P105,Y180수출운영안.0311" xfId="522"/>
    <cellStyle name="_KD국민차-0001월면장_97972520MUSSO_MINOR_CONCEPT" xfId="523"/>
    <cellStyle name="_KD국민차-0001월면장_97972520MUSSO_MINOR_CONCEPT_P105,Y180수출운영안.0311" xfId="524"/>
    <cellStyle name="_KD국민차-0001월면장_98659629주간프로젝트진행현황(0422)" xfId="525"/>
    <cellStyle name="_KD국민차-0001월면장_A100MARKET1" xfId="526"/>
    <cellStyle name="_KD국민차-0001월면장_A100MARKET1_P105,Y180수출운영안.0311" xfId="527"/>
    <cellStyle name="_KD국민차-0001월면장_A100PREPROTO일정7월18일" xfId="528"/>
    <cellStyle name="_KD국민차-0001월면장_A100PREPROTO일정7월18일 2" xfId="529"/>
    <cellStyle name="_KD국민차-0001월면장_A100사양비교(0121-수출포함)" xfId="530"/>
    <cellStyle name="_KD국민차-0001월면장_A100사양비교(0121-수출포함)_P105,Y180수출운영안.0311" xfId="531"/>
    <cellStyle name="_KD국민차-0001월면장_A100사양운영-재수정(0115)" xfId="532"/>
    <cellStyle name="_KD국민차-0001월면장_A100사양운영-재수정(0115)_P105,Y180수출운영안.0311" xfId="533"/>
    <cellStyle name="_KD국민차-0001월면장_A100상품기획-2(4월)" xfId="534"/>
    <cellStyle name="_KD국민차-0001월면장_A100상품기획-2(4월) 2" xfId="535"/>
    <cellStyle name="_KD국민차-0001월면장_A100상품기획-2(4월)_P105,Y180수출운영안.0311" xfId="536"/>
    <cellStyle name="_KD국민차-0001월면장_A100상품기획-최종2(0330)" xfId="537"/>
    <cellStyle name="_KD국민차-0001월면장_A100상품기획-최종2(0330)_P105,Y180수출운영안.0311" xfId="538"/>
    <cellStyle name="_KD국민차-0001월면장_A100선행투자비(4월)_시작팀(총괄)" xfId="539"/>
    <cellStyle name="_KD국민차-0001월면장_A100선행투자비(4월)_시작팀(총괄) 2" xfId="540"/>
    <cellStyle name="_KD국민차-0001월면장_Book1" xfId="541"/>
    <cellStyle name="_KD국민차-0001월면장_Book1_P105,Y180수출운영안.0311" xfId="542"/>
    <cellStyle name="_KD국민차-0001월면장_IRAN REXTON CKD(04.07.22)" xfId="543"/>
    <cellStyle name="_KD국민차-0001월면장_K120개발2차제품사양통신" xfId="544"/>
    <cellStyle name="_KD국민차-0001월면장_K120개발2차제품사양통신_P105,Y180수출운영안.0311" xfId="545"/>
    <cellStyle name="_KD국민차-0001월면장_K121CONCEPT" xfId="546"/>
    <cellStyle name="_KD국민차-0001월면장_K121변경내역" xfId="547"/>
    <cellStyle name="_KD국민차-0001월면장_K121변경내역_P105,Y180수출운영안.0311" xfId="548"/>
    <cellStyle name="_KD국민차-0001월면장_KULEV_대응 보고" xfId="549"/>
    <cellStyle name="_KD국민차-0001월면장_P100MY내수가격운영안" xfId="550"/>
    <cellStyle name="_KD국민차-0001월면장_P100수출사양운영" xfId="551"/>
    <cellStyle name="_KD국민차-0001월면장_P105,Y180수출운영안.0311" xfId="552"/>
    <cellStyle name="_KD국민차-0001월면장_P105-Y180MY변경안" xfId="553"/>
    <cellStyle name="_KD국민차-0001월면장_P105제5차회의안건(유럽)" xfId="554"/>
    <cellStyle name="_KD국민차-0001월면장_P105회의안건(2차)" xfId="555"/>
    <cellStyle name="_KD국민차-0001월면장_P105회의안건(2차)_P105,Y180수출운영안.0311" xfId="556"/>
    <cellStyle name="_KD국민차-0001월면장_Salesmeeting" xfId="557"/>
    <cellStyle name="_KD국민차-0001월면장_STAVIC 판매가격 통보(04.09.10)" xfId="558"/>
    <cellStyle name="_KD국민차-0001월면장_STAVIC판매가격보고서확정★" xfId="559"/>
    <cellStyle name="_KD국민차-0001월면장_SUV(2004년형)사양운영" xfId="560"/>
    <cellStyle name="_KD국민차-0001월면장_Y210-PILOT-0_0312" xfId="561"/>
    <cellStyle name="_KD국민차-0001월면장_개발계획서(03my)_제품전략회의" xfId="562"/>
    <cellStyle name="_KD국민차-0001월면장_개발계획서(Y210)" xfId="563"/>
    <cellStyle name="_KD국민차-0001월면장_병행판매검토서(328)" xfId="564"/>
    <cellStyle name="_KD국민차-0001월면장_병행판매검토서(328) 2" xfId="565"/>
    <cellStyle name="_KD국민차-0001월면장_병행판매검토서(328)_P105,Y180수출운영안.0311" xfId="566"/>
    <cellStyle name="_KD국민차-0001월면장_수출옵션가격-1(일대일)" xfId="567"/>
    <cellStyle name="_KD국민차-0001월면장_중장기제품전략(최종)" xfId="568"/>
    <cellStyle name="_KD국민차-0001월면장_중장기제품전략(최종) 2" xfId="569"/>
    <cellStyle name="_KD국민차-0001월면장_중장기제품전략(최종)_P105,Y180수출운영안.0311" xfId="570"/>
    <cellStyle name="_KD국민차-0001월면장_중장기판매가격1" xfId="571"/>
    <cellStyle name="_KD국민차-0001월면장_중장기판매가격1_P105,Y180수출운영안.0311" xfId="572"/>
    <cellStyle name="_KD국민차-0001월면장_파생차종PJT종합현황(020227R7)" xfId="573"/>
    <cellStyle name="_KD국민차-0001월면장_표지" xfId="574"/>
    <cellStyle name="_KD부품자재관리절차(SMP-05-011)" xfId="575"/>
    <cellStyle name="_KD부품자재관리절차(SMP-05-011)-1" xfId="576"/>
    <cellStyle name="_KULEV_개발schedule_2003_10_2" xfId="577"/>
    <cellStyle name="_KULEV_대응 보고" xfId="578"/>
    <cellStyle name="_Kyron수출판매가격(확정).050701" xfId="579"/>
    <cellStyle name="_LINE UP(송부용)" xfId="580"/>
    <cellStyle name="_LINE-UP" xfId="581"/>
    <cellStyle name="_line-up(2)" xfId="582"/>
    <cellStyle name="_line-up1(최종)" xfId="583"/>
    <cellStyle name="_line-up2(최종)" xfId="584"/>
    <cellStyle name="_LOT4 조립사양" xfId="585"/>
    <cellStyle name="_L-OUT검토보고서(미보고)필요한것만재정리" xfId="586"/>
    <cellStyle name="_MASTER_TIMING" xfId="587"/>
    <cellStyle name="_MBO목차" xfId="588"/>
    <cellStyle name="_MEinvestment(1)" xfId="589"/>
    <cellStyle name="_MUSSO&amp;SPORTS_GEN" xfId="590"/>
    <cellStyle name="_Musso_PickUp(가격_PI)" xfId="591"/>
    <cellStyle name="_MUSSO03년MY" xfId="592"/>
    <cellStyle name="_mussomionr최근3-2" xfId="593"/>
    <cellStyle name="_MY개발계획서(제품소위)" xfId="594"/>
    <cellStyle name="_MY개발계획서(제품소위)_1" xfId="595"/>
    <cellStyle name="_MY개발계획서1" xfId="596"/>
    <cellStyle name="_MY개발계획서1_1" xfId="597"/>
    <cellStyle name="_network선정기준변경(안)8-17" xfId="598"/>
    <cellStyle name="_NEW_AT_소요량1" xfId="599"/>
    <cellStyle name="_NEW_Press_Layout(10.24)" xfId="600"/>
    <cellStyle name="_Nigeria_AutoNcomer_0301Order(021214)" xfId="601"/>
    <cellStyle name="_NigeriaMussoPickupPricelist(0304010)" xfId="602"/>
    <cellStyle name="_NOISE" xfId="603"/>
    <cellStyle name="_Option List_Musso" xfId="604"/>
    <cellStyle name="_Option가격표.04MY" xfId="605"/>
    <cellStyle name="_Overall_report_FS" xfId="606"/>
    <cellStyle name="_Overall_report_FS(rev.1건설투자비및런칭일자변경)" xfId="607"/>
    <cellStyle name="_P_UP시장" xfId="608"/>
    <cellStyle name="_P100_발표자료010712" xfId="609"/>
    <cellStyle name="_P100_실행계획(PRESS)" xfId="610"/>
    <cellStyle name="_P100_추진일정(생기)" xfId="611"/>
    <cellStyle name="_P100_추진일정(생기) 2" xfId="612"/>
    <cellStyle name="_P100_회의자료(생기0131)" xfId="613"/>
    <cellStyle name="_P100DRIVE변경_FINAL" xfId="614"/>
    <cellStyle name="_P100mtc" xfId="615"/>
    <cellStyle name="_P100mtc(R8)" xfId="616"/>
    <cellStyle name="_P100mtc(R9)" xfId="617"/>
    <cellStyle name="_P100mtc(RE8)" xfId="618"/>
    <cellStyle name="_P100MY내수가격운영안" xfId="619"/>
    <cellStyle name="_P-100Proj.생산준비일정보고(부문장9월24일)" xfId="620"/>
    <cellStyle name="_P100개발계획서(YOO)" xfId="621"/>
    <cellStyle name="_P100도면현황0712" xfId="622"/>
    <cellStyle name="_P100도면현황0809" xfId="623"/>
    <cellStyle name="_P100도면현황0823" xfId="624"/>
    <cellStyle name="_P100도면현황1010" xfId="625"/>
    <cellStyle name="_P-100설비계획최종보고(6월19일)" xfId="626"/>
    <cellStyle name="_P100수출사양운영" xfId="627"/>
    <cellStyle name="_p-100진행 schedule차체부문(제품기획)" xfId="628"/>
    <cellStyle name="_p-100진행 schedule차체부문(제품기획) 2" xfId="629"/>
    <cellStyle name="_P100진행현황보고이사1120" xfId="630"/>
    <cellStyle name="_P105 양산3차 STANDARD SPEC" xfId="631"/>
    <cellStyle name="_P105-Y180MY변경안" xfId="632"/>
    <cellStyle name="_P105제5차회의안건(유럽)" xfId="633"/>
    <cellStyle name="_P105회의안건(2차)" xfId="634"/>
    <cellStyle name="_parts_business_presentation" xfId="635"/>
    <cellStyle name="_passbynoise기여율030127" xfId="636"/>
    <cellStyle name="_passbynoise기여율030127_06.12월임원생판(후)" xfId="637"/>
    <cellStyle name="_passbynoise기여율030127_06.12월임원생판(후)_2009 biz plan" xfId="638"/>
    <cellStyle name="_passbynoise기여율030127_06.12월임원생판(후)_2009 sales plan share" xfId="639"/>
    <cellStyle name="_passbynoise기여율030127_06.12월임원생판(후)_2009 setting Sales Plan" xfId="640"/>
    <cellStyle name="_passbynoise기여율030127_06.12월임원생판(후)_2009 setting Sales Plan_2009 sales plan share" xfId="641"/>
    <cellStyle name="_passbynoise기여율030127_06.12월임원생판(후)_2009 setting Sales Plan_Lee legal manager" xfId="642"/>
    <cellStyle name="_passbynoise기여율030127_06.12월임원생판(후)_2009 setting Sales Plan_Lee legal manager 1" xfId="643"/>
    <cellStyle name="_passbynoise기여율030127_06.12월임원생판(후)_2009 setting Sales Plan_Lee legal manager2222" xfId="644"/>
    <cellStyle name="_passbynoise기여율030127_06.12월임원생판(후)_2009 setting Sales Plan_사본 - Lee legal manager" xfId="645"/>
    <cellStyle name="_passbynoise기여율030127_06.12월임원생판(후)_audit 2008 1211" xfId="646"/>
    <cellStyle name="_passbynoise기여율030127_06.12월임원생판(후)_bod 2008 10 30 draft" xfId="647"/>
    <cellStyle name="_passbynoise기여율030127_06.12월임원생판(후)_bod 2008 10 30 draft_2009 outlook pr" xfId="648"/>
    <cellStyle name="_passbynoise기여율030127_06.12월임원생판(후)_bod 2008 10 30 draft_2009 sales plan share" xfId="649"/>
    <cellStyle name="_passbynoise기여율030127_06.12월임원생판(후)_bod 2008 10 30 draft_Lee legal manager" xfId="650"/>
    <cellStyle name="_passbynoise기여율030127_06.12월임원생판(후)_bod 2008 10 30 draft_Lee legal manager 1" xfId="651"/>
    <cellStyle name="_passbynoise기여율030127_06.12월임원생판(후)_bod 2008 10 30 draft_Lee legal manager2222" xfId="652"/>
    <cellStyle name="_passbynoise기여율030127_06.12월임원생판(후)_bod 2008 10 30 draft_Saic Vp 2008 1200" xfId="653"/>
    <cellStyle name="_passbynoise기여율030127_06.12월임원생판(후)_bod 2008 10 30 draft_Sales Plan history" xfId="654"/>
    <cellStyle name="_passbynoise기여율030127_06.12월임원생판(후)_bod 2008 10 30 draft_SSM 2009 02 body" xfId="655"/>
    <cellStyle name="_passbynoise기여율030127_06.12월임원생판(후)_bod 2008 10 30 draft_사본 - Lee legal manager" xfId="656"/>
    <cellStyle name="_passbynoise기여율030127_06.12월임원생판(후)_bod 2008 1223" xfId="657"/>
    <cellStyle name="_passbynoise기여율030127_06.12월임원생판(후)_bod 2008 1223 yu" xfId="658"/>
    <cellStyle name="_passbynoise기여율030127_06.12월임원생판(후)_brand history upd 2008" xfId="659"/>
    <cellStyle name="_passbynoise기여율030127_06.12월임원생판(후)_brand history upd 2008_Lee legal manager" xfId="660"/>
    <cellStyle name="_passbynoise기여율030127_06.12월임원생판(후)_brand history upd 2008_Lee legal manager 1" xfId="661"/>
    <cellStyle name="_passbynoise기여율030127_06.12월임원생판(후)_brand history upd 2008_Lee legal manager2222" xfId="662"/>
    <cellStyle name="_passbynoise기여율030127_06.12월임원생판(후)_brand history upd 2008_Saic Vp 2008 1200" xfId="663"/>
    <cellStyle name="_passbynoise기여율030127_06.12월임원생판(후)_brand history upd 2008_사본 - Lee legal manager" xfId="664"/>
    <cellStyle name="_passbynoise기여율030127_06.12월임원생판(후)_graph testing" xfId="665"/>
    <cellStyle name="_passbynoise기여율030127_06.12월임원생판(후)_GSL sales" xfId="666"/>
    <cellStyle name="_passbynoise기여율030127_06.12월임원생판(후)_GSL sales_2009 outlook pr" xfId="667"/>
    <cellStyle name="_passbynoise기여율030127_06.12월임원생판(후)_GSL sales_2009 sales plan share" xfId="668"/>
    <cellStyle name="_passbynoise기여율030127_06.12월임원생판(후)_GSL sales_Lee legal manager" xfId="669"/>
    <cellStyle name="_passbynoise기여율030127_06.12월임원생판(후)_GSL sales_Lee legal manager 1" xfId="670"/>
    <cellStyle name="_passbynoise기여율030127_06.12월임원생판(후)_GSL sales_Lee legal manager2222" xfId="671"/>
    <cellStyle name="_passbynoise기여율030127_06.12월임원생판(후)_GSL sales_Saic Vp 2008 1200" xfId="672"/>
    <cellStyle name="_passbynoise기여율030127_06.12월임원생판(후)_GSL sales_Sales Plan history" xfId="673"/>
    <cellStyle name="_passbynoise기여율030127_06.12월임원생판(후)_GSL sales_SSM 2009 02 body" xfId="674"/>
    <cellStyle name="_passbynoise기여율030127_06.12월임원생판(후)_GSL sales_사본 - Lee legal manager" xfId="675"/>
    <cellStyle name="_passbynoise기여율030127_06.12월임원생판(후)_Job Legal manager" xfId="676"/>
    <cellStyle name="_passbynoise기여율030127_06.12월임원생판(후)_Lee legal manager" xfId="677"/>
    <cellStyle name="_passbynoise기여율030127_06.12월임원생판(후)_Lee legal manager 1" xfId="678"/>
    <cellStyle name="_passbynoise기여율030127_06.12월임원생판(후)_Lee legal manager1111" xfId="679"/>
    <cellStyle name="_passbynoise기여율030127_06.12월임원생판(후)_Lee legal manager2222" xfId="680"/>
    <cellStyle name="_passbynoise기여율030127_06.12월임원생판(후)_market ch 2008 10" xfId="681"/>
    <cellStyle name="_passbynoise기여율030127_06.12월임원생판(후)_market ch 2008 10 backup tj" xfId="682"/>
    <cellStyle name="_passbynoise기여율030127_06.12월임원생판(후)_market ch 2008 10 backup tj_2009 outlook pr" xfId="683"/>
    <cellStyle name="_passbynoise기여율030127_06.12월임원생판(후)_market ch 2008 10 backup tj_2009 sales plan share" xfId="684"/>
    <cellStyle name="_passbynoise기여율030127_06.12월임원생판(후)_market ch 2008 10 backup tj_Lee legal manager" xfId="685"/>
    <cellStyle name="_passbynoise기여율030127_06.12월임원생판(후)_market ch 2008 10 backup tj_Lee legal manager 1" xfId="686"/>
    <cellStyle name="_passbynoise기여율030127_06.12월임원생판(후)_market ch 2008 10 backup tj_Lee legal manager2222" xfId="687"/>
    <cellStyle name="_passbynoise기여율030127_06.12월임원생판(후)_market ch 2008 10 backup tj_MarketReport_081114 combine" xfId="688"/>
    <cellStyle name="_passbynoise기여율030127_06.12월임원생판(후)_market ch 2008 10 backup tj_Saic Vp 2008 1200" xfId="689"/>
    <cellStyle name="_passbynoise기여율030127_06.12월임원생판(후)_market ch 2008 10 backup tj_Sales Plan history" xfId="690"/>
    <cellStyle name="_passbynoise기여율030127_06.12월임원생판(후)_market ch 2008 10 backup tj_SSM 2009 02 body" xfId="691"/>
    <cellStyle name="_passbynoise기여율030127_06.12월임원생판(후)_market ch 2008 10 backup tj_사본 - Lee legal manager" xfId="692"/>
    <cellStyle name="_passbynoise기여율030127_06.12월임원생판(후)_market ch 2008 10_1" xfId="693"/>
    <cellStyle name="_passbynoise기여율030127_06.12월임원생판(후)_market ch 2008 10_Lee legal manager" xfId="694"/>
    <cellStyle name="_passbynoise기여율030127_06.12월임원생판(후)_market ch 2008 10_Lee legal manager 1" xfId="695"/>
    <cellStyle name="_passbynoise기여율030127_06.12월임원생판(후)_market ch 2008 10_Lee legal manager2222" xfId="696"/>
    <cellStyle name="_passbynoise기여율030127_06.12월임원생판(후)_market ch 2008 10_Saic Vp 2008 1200" xfId="697"/>
    <cellStyle name="_passbynoise기여율030127_06.12월임원생판(후)_market ch 2008 10_사본 - Lee legal manager" xfId="698"/>
    <cellStyle name="_passbynoise기여율030127_06.12월임원생판(후)_MarketReport_081114 combine" xfId="699"/>
    <cellStyle name="_passbynoise기여율030127_06.12월임원생판(후)_MarketReport_081114 combine final" xfId="700"/>
    <cellStyle name="_passbynoise기여율030127_06.12월임원생판(후)_MarketReport_081114 combine final_2009 outlook pr" xfId="701"/>
    <cellStyle name="_passbynoise기여율030127_06.12월임원생판(후)_MarketReport_081114 combine final_2009 sales plan share" xfId="702"/>
    <cellStyle name="_passbynoise기여율030127_06.12월임원생판(후)_MarketReport_081114 combine final_Lee legal manager" xfId="703"/>
    <cellStyle name="_passbynoise기여율030127_06.12월임원생판(후)_MarketReport_081114 combine final_Lee legal manager 1" xfId="704"/>
    <cellStyle name="_passbynoise기여율030127_06.12월임원생판(후)_MarketReport_081114 combine final_Lee legal manager2222" xfId="705"/>
    <cellStyle name="_passbynoise기여율030127_06.12월임원생판(후)_MarketReport_081114 combine final_Saic Vp 2008 1200" xfId="706"/>
    <cellStyle name="_passbynoise기여율030127_06.12월임원생판(후)_MarketReport_081114 combine final_Sales Plan history" xfId="707"/>
    <cellStyle name="_passbynoise기여율030127_06.12월임원생판(후)_MarketReport_081114 combine final_SSM 2009 02 body" xfId="708"/>
    <cellStyle name="_passbynoise기여율030127_06.12월임원생판(후)_MarketReport_081114 combine final_사본 - Lee legal manager" xfId="709"/>
    <cellStyle name="_passbynoise기여율030127_06.12월임원생판(후)_Monthly market report 2008" xfId="710"/>
    <cellStyle name="_passbynoise기여율030127_06.12월임원생판(후)_optimal sales org draft 2.0" xfId="711"/>
    <cellStyle name="_passbynoise기여율030127_06.12월임원생판(후)_optimal sales org draft 2.0_2009 outlook pr" xfId="712"/>
    <cellStyle name="_passbynoise기여율030127_06.12월임원생판(후)_optimal sales org draft 2.0_2009 sales plan share" xfId="713"/>
    <cellStyle name="_passbynoise기여율030127_06.12월임원생판(후)_optimal sales org draft 2.0_Lee legal manager" xfId="714"/>
    <cellStyle name="_passbynoise기여율030127_06.12월임원생판(후)_optimal sales org draft 2.0_Lee legal manager 1" xfId="715"/>
    <cellStyle name="_passbynoise기여율030127_06.12월임원생판(후)_optimal sales org draft 2.0_Lee legal manager2222" xfId="716"/>
    <cellStyle name="_passbynoise기여율030127_06.12월임원생판(후)_optimal sales org draft 2.0_Saic Vp 2008 1200" xfId="717"/>
    <cellStyle name="_passbynoise기여율030127_06.12월임원생판(후)_optimal sales org draft 2.0_Sales Plan history" xfId="718"/>
    <cellStyle name="_passbynoise기여율030127_06.12월임원생판(후)_optimal sales org draft 2.0_SSM 2009 02 body" xfId="719"/>
    <cellStyle name="_passbynoise기여율030127_06.12월임원생판(후)_optimal sales org draft 2.0_사본 - Lee legal manager" xfId="720"/>
    <cellStyle name="_passbynoise기여율030127_06.12월임원생판(후)_Saic Vp 2008 1200" xfId="721"/>
    <cellStyle name="_passbynoise기여율030127_06.12월임원생판(후)_Sales Plan 2nd half 2008 draft" xfId="722"/>
    <cellStyle name="_passbynoise기여율030127_06.12월임원생판(후)_Sales Plan 2nd half 2008 draft_Lee legal manager" xfId="723"/>
    <cellStyle name="_passbynoise기여율030127_06.12월임원생판(후)_Sales Plan 2nd half 2008 draft_Lee legal manager 1" xfId="724"/>
    <cellStyle name="_passbynoise기여율030127_06.12월임원생판(후)_Sales Plan 2nd half 2008 draft_Lee legal manager2222" xfId="725"/>
    <cellStyle name="_passbynoise기여율030127_06.12월임원생판(후)_Sales Plan 2nd half 2008 draft_사본 - Lee legal manager" xfId="726"/>
    <cellStyle name="_passbynoise기여율030127_06.12월임원생판(후)_Sales Plan Review 2008" xfId="727"/>
    <cellStyle name="_passbynoise기여율030127_06.12월임원생판(후)_Sales Plan Review 2008_Lee legal manager" xfId="728"/>
    <cellStyle name="_passbynoise기여율030127_06.12월임원생판(후)_Sales Plan Review 2008_Lee legal manager 1" xfId="729"/>
    <cellStyle name="_passbynoise기여율030127_06.12월임원생판(후)_Sales Plan Review 2008_Lee legal manager2222" xfId="730"/>
    <cellStyle name="_passbynoise기여율030127_06.12월임원생판(후)_Sales Plan Review 2008_사본 - Lee legal manager" xfId="731"/>
    <cellStyle name="_passbynoise기여율030127_06.12월임원생판(후)_Sight d2008" xfId="732"/>
    <cellStyle name="_passbynoise기여율030127_06.12월임원생판(후)_Sight d2008_2009 outlook pr" xfId="733"/>
    <cellStyle name="_passbynoise기여율030127_06.12월임원생판(후)_Sight d2008_2009 sales plan share" xfId="734"/>
    <cellStyle name="_passbynoise기여율030127_06.12월임원생판(후)_Sight d2008_Lee legal manager" xfId="735"/>
    <cellStyle name="_passbynoise기여율030127_06.12월임원생판(후)_Sight d2008_Lee legal manager 1" xfId="736"/>
    <cellStyle name="_passbynoise기여율030127_06.12월임원생판(후)_Sight d2008_Lee legal manager2222" xfId="737"/>
    <cellStyle name="_passbynoise기여율030127_06.12월임원생판(후)_Sight d2008_Saic Vp 2008 1200" xfId="738"/>
    <cellStyle name="_passbynoise기여율030127_06.12월임원생판(후)_Sight d2008_Sales Plan history" xfId="739"/>
    <cellStyle name="_passbynoise기여율030127_06.12월임원생판(후)_Sight d2008_SSM 2009 02 body" xfId="740"/>
    <cellStyle name="_passbynoise기여율030127_06.12월임원생판(후)_Sight d2008_사본 - Lee legal manager" xfId="741"/>
    <cellStyle name="_passbynoise기여율030127_06.12월임원생판(후)_Y2008 freshman training draft" xfId="742"/>
    <cellStyle name="_passbynoise기여율030127_06.12월임원생판(후)_Y2008 freshman training draft_2009 outlook pr" xfId="743"/>
    <cellStyle name="_passbynoise기여율030127_06.12월임원생판(후)_Y2008 freshman training draft_2009 sales plan share" xfId="744"/>
    <cellStyle name="_passbynoise기여율030127_06.12월임원생판(후)_Y2008 freshman training draft_Lee legal manager" xfId="745"/>
    <cellStyle name="_passbynoise기여율030127_06.12월임원생판(후)_Y2008 freshman training draft_Lee legal manager 1" xfId="746"/>
    <cellStyle name="_passbynoise기여율030127_06.12월임원생판(후)_Y2008 freshman training draft_Lee legal manager2222" xfId="747"/>
    <cellStyle name="_passbynoise기여율030127_06.12월임원생판(후)_Y2008 freshman training draft_Saic Vp 2008 1200" xfId="748"/>
    <cellStyle name="_passbynoise기여율030127_06.12월임원생판(후)_Y2008 freshman training draft_Sales Plan history" xfId="749"/>
    <cellStyle name="_passbynoise기여율030127_06.12월임원생판(후)_Y2008 freshman training draft_SSM 2009 02 body" xfId="750"/>
    <cellStyle name="_passbynoise기여율030127_06.12월임원생판(후)_Y2008 freshman training draft_사본 - Lee legal manager" xfId="751"/>
    <cellStyle name="_passbynoise기여율030127_06.12월임원생판(후)_가늠하기" xfId="752"/>
    <cellStyle name="_passbynoise기여율030127_06.12월임원생판(후)_사본 - Lee legal manager" xfId="753"/>
    <cellStyle name="_passbynoise기여율030127_06.4월임원생판" xfId="754"/>
    <cellStyle name="_passbynoise기여율030127_07.10월임원생판(후)" xfId="755"/>
    <cellStyle name="_passbynoise기여율030127_07.10월자재회의(후)" xfId="756"/>
    <cellStyle name="_passbynoise기여율030127_07.1월 투입완성계획" xfId="757"/>
    <cellStyle name="_passbynoise기여율030127_07.1월임원생판(후)" xfId="758"/>
    <cellStyle name="_passbynoise기여율030127_07.1월자재회의(후)" xfId="759"/>
    <cellStyle name="_passbynoise기여율030127_07.2월임원생판(후)" xfId="760"/>
    <cellStyle name="_passbynoise기여율030127_07.2월자재회의(후)" xfId="761"/>
    <cellStyle name="_passbynoise기여율030127_07.3월임원생판(후)" xfId="762"/>
    <cellStyle name="_passbynoise기여율030127_07.3월자재회의(후)" xfId="763"/>
    <cellStyle name="_passbynoise기여율030127_07.4월임원생판(후)" xfId="764"/>
    <cellStyle name="_passbynoise기여율030127_07.4월자재회의(후)" xfId="765"/>
    <cellStyle name="_passbynoise기여율030127_07.5월임원생판(후)" xfId="766"/>
    <cellStyle name="_passbynoise기여율030127_07.5월자재회의(후)" xfId="767"/>
    <cellStyle name="_passbynoise기여율030127_07.6월임원생판(후)혼류" xfId="768"/>
    <cellStyle name="_passbynoise기여율030127_07.6월자재회의(후)" xfId="769"/>
    <cellStyle name="_passbynoise기여율030127_07.7월임원생판(후)" xfId="770"/>
    <cellStyle name="_passbynoise기여율030127_07.7월자재회의(후)" xfId="771"/>
    <cellStyle name="_passbynoise기여율030127_07.8월임원생판(후)" xfId="772"/>
    <cellStyle name="_passbynoise기여율030127_07.8월자재회의(후)" xfId="773"/>
    <cellStyle name="_passbynoise기여율030127_07.9월임원생판(후)" xfId="774"/>
    <cellStyle name="_passbynoise기여율030127_07.9월자재회의(후)" xfId="775"/>
    <cellStyle name="_passbynoise기여율030127_0705오더취소" xfId="776"/>
    <cellStyle name="_passbynoise기여율030127_08사업계획(2차배포)-차량계획" xfId="777"/>
    <cellStyle name="_passbynoise기여율030127_10월전망" xfId="778"/>
    <cellStyle name="_passbynoise기여율030127_1조립휴업검토(10월~12월)" xfId="779"/>
    <cellStyle name="_passbynoise기여율030127_4조립가능량(10월~08.3월)" xfId="780"/>
    <cellStyle name="_passbynoise기여율030127_Book2" xfId="781"/>
    <cellStyle name="_passbynoise기여율030127_D130 3월" xfId="782"/>
    <cellStyle name="_passbynoise기여율030127_D130131계획대실적" xfId="783"/>
    <cellStyle name="_passbynoise기여율030127_DKD" xfId="784"/>
    <cellStyle name="_passbynoise기여율030127_LSD 생판회의결과_1025(1)" xfId="785"/>
    <cellStyle name="_passbynoise기여율030127_LSD보고(1)" xfId="786"/>
    <cellStyle name="_passbynoise기여율030127_W165잉여재고현황" xfId="787"/>
    <cellStyle name="_passbynoise기여율030127_Y280_초기물량대수202대" xfId="788"/>
    <cellStyle name="_passbynoise기여율030127_연동검토(7월~12월)중국반영혼류" xfId="789"/>
    <cellStyle name="_passbynoise기여율030127_체어맨 구형자재" xfId="790"/>
    <cellStyle name="_passbynoise기여율030127_체어맨 구형자재(0708임원생판용)" xfId="791"/>
    <cellStyle name="_passbynoise기여율030127_팀장생판(0708)(1)" xfId="792"/>
    <cellStyle name="_passbynoise기여율030127_혼류10월말(2안)X" xfId="793"/>
    <cellStyle name="_P-body-disassembly-work-shop" xfId="794"/>
    <cellStyle name="_PDS_P100_양산8차(020812)" xfId="795"/>
    <cellStyle name="_PERSONAL" xfId="796"/>
    <cellStyle name="_PERSONAL_07_1118_Y200의장" xfId="797"/>
    <cellStyle name="_PERSONAL_1" xfId="798"/>
    <cellStyle name="_PERSONAL_1_임금소급반영_200506" xfId="799"/>
    <cellStyle name="_PERSONAL_1_임금소급반영_200506_임금소급반영_200506" xfId="800"/>
    <cellStyle name="_PERSONAL_1_임금소급반영_200506_임금소급반영_200506_임금소급반영_200506" xfId="801"/>
    <cellStyle name="_PERSONAL_1_임금소급반영_200506_임금소급반영_200506_임금소급반영_200507V" xfId="802"/>
    <cellStyle name="_PERSONAL_1_임금소급반영_200506_임금소급반영_200506_임금소급반영_200508V" xfId="803"/>
    <cellStyle name="_PERSONAL_1_임금소급반영_200507V" xfId="804"/>
    <cellStyle name="_PERSONAL_1_임금소급반영_200508V" xfId="805"/>
    <cellStyle name="_PERSONAL_98900778시작및치공구mip(정성훈)" xfId="806"/>
    <cellStyle name="_PERSONAL_99650901clstatus" xfId="807"/>
    <cellStyle name="_PERSONAL_A1004월까지소요예산(2002년4월선행투자품의 반영)" xfId="808"/>
    <cellStyle name="_PERSONAL_A100선행투자비(4월)_시작팀(총괄)" xfId="809"/>
    <cellStyle name="_PERSONAL_A100선행투자비(양식)_4월" xfId="810"/>
    <cellStyle name="_PERSONAL_bpi 그래프" xfId="811"/>
    <cellStyle name="_PERSONAL_clstatus" xfId="812"/>
    <cellStyle name="_PERSONAL_cool시험항목clstatus" xfId="813"/>
    <cellStyle name="_PERSONAL_HVACSTATUS" xfId="814"/>
    <cellStyle name="_PERSONAL_PH2_MR_APP_부품적용현황(1012)" xfId="815"/>
    <cellStyle name="_PERSONAL_SPEC(0529)" xfId="816"/>
    <cellStyle name="_PERSONAL_T&amp;Dstatus010522_회의보고자료" xfId="817"/>
    <cellStyle name="_PERSONAL_Y200전장시험항목표_TASPEC" xfId="818"/>
    <cellStyle name="_PERSONAL_법인2006년11월결산(회계팀)" xfId="819"/>
    <cellStyle name="_PERSONAL_의장(0612)" xfId="820"/>
    <cellStyle name="_PERSONAL_인원현황(20010330)" xfId="821"/>
    <cellStyle name="_PERSONAL_투자관리시스템개선방안(Web)★" xfId="822"/>
    <cellStyle name="_PERSONAL_파이롯문제점(0430)" xfId="823"/>
    <cellStyle name="_PERSONAL_품보바뀐내용(0526)" xfId="824"/>
    <cellStyle name="_PH2_MR_APP_부품적용현황(1012)" xfId="825"/>
    <cellStyle name="_PH2_MR_APP_부품적용현황(1012) 2" xfId="826"/>
    <cellStyle name="_Pickup재료비form(030127)" xfId="827"/>
    <cellStyle name="_PJT점검회의록" xfId="828"/>
    <cellStyle name="_pp일정" xfId="829"/>
    <cellStyle name="_pp일정 2" xfId="830"/>
    <cellStyle name="_PQT" xfId="831"/>
    <cellStyle name="_PQT_1" xfId="832"/>
    <cellStyle name="_PRDUCTRE" xfId="833"/>
    <cellStyle name="_PRESS_INVESTMENT" xfId="834"/>
    <cellStyle name="_Pretestcar" xfId="835"/>
    <cellStyle name="_PRICE" xfId="836"/>
    <cellStyle name="_Price_Comparison__Structure(사우디)" xfId="837"/>
    <cellStyle name="_PriceList(011105)" xfId="838"/>
    <cellStyle name="_PriceList(Update)" xfId="839"/>
    <cellStyle name="_PROD" xfId="840"/>
    <cellStyle name="_PROD 2" xfId="841"/>
    <cellStyle name="_PRODUCT_MIX계획" xfId="842"/>
    <cellStyle name="_PRODUCT_MIX계획1" xfId="843"/>
    <cellStyle name="_PRODUCTMIX(03)" xfId="844"/>
    <cellStyle name="_PRODUCTMIX(03-1)" xfId="845"/>
    <cellStyle name="_project보고양식" xfId="846"/>
    <cellStyle name="_Project투자비&amp;연구비작성양식" xfId="847"/>
    <cellStyle name="_PTChart" xfId="848"/>
    <cellStyle name="_Q100 기획 제2차 변경내용" xfId="849"/>
    <cellStyle name="_QualityDivision" xfId="850"/>
    <cellStyle name="_Questionnaire to SAIC_2nd" xfId="851"/>
    <cellStyle name="_Questionnaire to SAIC_2nd(최종)" xfId="852"/>
    <cellStyle name="_R10011" xfId="853"/>
    <cellStyle name="_R100-2" xfId="854"/>
    <cellStyle name="_R100OSPEC(0313)" xfId="855"/>
    <cellStyle name="_R100상품구상-ALT2(0219)" xfId="856"/>
    <cellStyle name="_R100상품구상서-1(0201)" xfId="857"/>
    <cellStyle name="_R100상품기획서-(0312)" xfId="858"/>
    <cellStyle name="_R100상품기획서-(0312).xls Chart 1" xfId="859"/>
    <cellStyle name="_R100상품기획서-(0312).xls Chart 1-1" xfId="860"/>
    <cellStyle name="_R100상품기획서-(0312).xls Chart 1-2" xfId="861"/>
    <cellStyle name="_R100상품기획서-(0312).xls Chart 1-3" xfId="862"/>
    <cellStyle name="_R100상품기획서-(0312).xls Chart 1-4" xfId="863"/>
    <cellStyle name="_R100상품기획서-(0312).xls Chart 1-5" xfId="864"/>
    <cellStyle name="_R100상품기획서-(0312).xls Chart 1-6" xfId="865"/>
    <cellStyle name="_R100상품기획서-(0312).xls Chart 1-7" xfId="866"/>
    <cellStyle name="_R100상품기획서-(0312).xls Chart 1-8" xfId="867"/>
    <cellStyle name="_R100상품기획서-(0312).xls Chart 2" xfId="868"/>
    <cellStyle name="_R100상품기획서-(0312).xls Chart 2-1" xfId="869"/>
    <cellStyle name="_R100상품기획서-(0312).xls Chart 2-2" xfId="870"/>
    <cellStyle name="_R100상품기획서-(0312).xls Chart 3" xfId="871"/>
    <cellStyle name="_R100상품기획서-(0312).xls Chart 3-1" xfId="872"/>
    <cellStyle name="_R100상품기획서-(0312).xls Chart 3-2" xfId="873"/>
    <cellStyle name="_R100상품기획서-(0312).xls Chart 4" xfId="874"/>
    <cellStyle name="_R100상품기획서-(0312).xls Chart 4-1" xfId="875"/>
    <cellStyle name="_Rear_Seat_TRAY검토보고서" xfId="876"/>
    <cellStyle name="_REX 프레스공장신설계획-5만대(1)" xfId="877"/>
    <cellStyle name="_REXTON.옵션가격인상검토.적용안.2차.050705" xfId="878"/>
    <cellStyle name="_REXTONCKD DRAW" xfId="879"/>
    <cellStyle name="_RHD (2)" xfId="880"/>
    <cellStyle name="_RHD (2)_1" xfId="881"/>
    <cellStyle name="_rtn" xfId="882"/>
    <cellStyle name="_Salesmeeting" xfId="883"/>
    <cellStyle name="_SAUDI CM사양" xfId="884"/>
    <cellStyle name="_Sheet1" xfId="885"/>
    <cellStyle name="_Sheet1 2" xfId="886"/>
    <cellStyle name="_SHOP별종합" xfId="887"/>
    <cellStyle name="_SHOP별종합(MUSSO)" xfId="888"/>
    <cellStyle name="_SIQS월별" xfId="889"/>
    <cellStyle name="_SIQS월별 " xfId="890"/>
    <cellStyle name="_SITE(1)" xfId="891"/>
    <cellStyle name="_SJ구상1-1" xfId="892"/>
    <cellStyle name="_Soren.Price030630" xfId="893"/>
    <cellStyle name="_SPEC(0529)" xfId="894"/>
    <cellStyle name="_SportsorderForm" xfId="895"/>
    <cellStyle name="_SSA03202_FS_기말" xfId="896"/>
    <cellStyle name="_SSA03203_FS_1분기" xfId="897"/>
    <cellStyle name="_stage2부품입고현황" xfId="898"/>
    <cellStyle name="_statement of cash flows" xfId="899"/>
    <cellStyle name="_STAVIC 판매가격 통보(04.09.10)" xfId="900"/>
    <cellStyle name="_STAVIC판매가격보고서확정★" xfId="901"/>
    <cellStyle name="_STYLING" xfId="902"/>
    <cellStyle name="_Sudan_PI0308Order(030714)" xfId="903"/>
    <cellStyle name="_SUV(2004년형)사양운영" xfId="904"/>
    <cellStyle name="_suvLINEUP구상" xfId="905"/>
    <cellStyle name="_T&amp;Dstatus010522_회의보고자료" xfId="906"/>
    <cellStyle name="_Total시험차량운용" xfId="907"/>
    <cellStyle name="_Total투자비변경내역f_up" xfId="908"/>
    <cellStyle name="_TOUT시간(A100)" xfId="909"/>
    <cellStyle name="_TOUT시간(W150D100)" xfId="910"/>
    <cellStyle name="_TunisiaMussoPickupPricelist(030507)" xfId="911"/>
    <cellStyle name="_TunisiaPI_0112POrder(011115)" xfId="912"/>
    <cellStyle name="_VAN상세일정" xfId="913"/>
    <cellStyle name="_VW_PRICE_OPTION_PENETRATION_111002" xfId="914"/>
    <cellStyle name="_V상품성제원비교" xfId="915"/>
    <cellStyle name="_W120_사양운영안1208" xfId="916"/>
    <cellStyle name="_W120MTC1102" xfId="917"/>
    <cellStyle name="_W120개발계획서종합1024" xfId="918"/>
    <cellStyle name="_W120진행현황0331" xfId="919"/>
    <cellStyle name="_W150R_D투자(최종)" xfId="920"/>
    <cellStyle name="_W150변경item_사양운영안0314" xfId="921"/>
    <cellStyle name="_W155 사양운영수정(안)" xfId="922"/>
    <cellStyle name="_W155(CM.2005MY)수출판매가격(05.02.14)" xfId="923"/>
    <cellStyle name="_work_scope" xfId="924"/>
    <cellStyle name="_W-SHOP(투자)" xfId="925"/>
    <cellStyle name="_WT저감IDEA양식" xfId="926"/>
    <cellStyle name="_Y180mtc(수정)" xfId="927"/>
    <cellStyle name="_Y180상품기획서(최종)-1" xfId="928"/>
    <cellStyle name="_Y180판매예측" xfId="929"/>
    <cellStyle name="_Y200 PROTO 제작 완료보고서" xfId="930"/>
    <cellStyle name="_Y200 SPARE" xfId="931"/>
    <cellStyle name="_Y200(a)운영전략" xfId="932"/>
    <cellStyle name="_Y200_2000_EU_HOT_TEST기안(최종)" xfId="933"/>
    <cellStyle name="_Y200_2003_HOT_TEST기안(rev0)" xfId="934"/>
    <cellStyle name="_Y200_HOT_출장보고서" xfId="935"/>
    <cellStyle name="_Y200_HOT_출장보고서 2" xfId="936"/>
    <cellStyle name="_Y200_파생차종_점검회의록" xfId="937"/>
    <cellStyle name="_Y200AUTOLIVSch(010326)" xfId="938"/>
    <cellStyle name="_Y200EOBD_Spare_parts" xfId="939"/>
    <cellStyle name="_Y200PH2_MAN_APP_PLAN(001005)" xfId="940"/>
    <cellStyle name="_Y200PH2_MAN_APP_PLAN(001017)" xfId="941"/>
    <cellStyle name="_Y200PROJECT예산(치공구8_11)" xfId="942"/>
    <cellStyle name="_Y200PROJECT진척율점검표(rev4_00.3.30)" xfId="943"/>
    <cellStyle name="_Y200PROJECT진척율점검표(rev4_00.3.30)_임금소급반영_200506" xfId="944"/>
    <cellStyle name="_Y200PROJECT진척율점검표(rev4_00.3.30)_임금소급반영_200506_임금소급반영_200506" xfId="945"/>
    <cellStyle name="_Y200PROJECT진척율점검표(rev4_00.3.30)_임금소급반영_200506_임금소급반영_200506_임금소급반영_200506" xfId="946"/>
    <cellStyle name="_Y200PROJECT진척율점검표(rev4_00.3.30)_임금소급반영_200506_임금소급반영_200506_임금소급반영_200507V" xfId="947"/>
    <cellStyle name="_Y200PROJECT진척율점검표(rev4_00.3.30)_임금소급반영_200506_임금소급반영_200506_임금소급반영_200508V" xfId="948"/>
    <cellStyle name="_Y200PROJECT진척율점검표(rev4_00.3.30)_임금소급반영_200507V" xfId="949"/>
    <cellStyle name="_Y200PROJECT진척율점검표(rev4_00.3.30)_임금소급반영_200508V" xfId="950"/>
    <cellStyle name="_Y200PROJECT진척율점검표(rev5_00.8.22)" xfId="951"/>
    <cellStyle name="_Y200PROJECT진척율점검표(rev5_00.8.22)_임금소급반영_200506" xfId="952"/>
    <cellStyle name="_Y200PROJECT진척율점검표(rev5_00.8.22)_임금소급반영_200506_임금소급반영_200506" xfId="953"/>
    <cellStyle name="_Y200PROJECT진척율점검표(rev5_00.8.22)_임금소급반영_200506_임금소급반영_200506_임금소급반영_200506" xfId="954"/>
    <cellStyle name="_Y200PROJECT진척율점검표(rev5_00.8.22)_임금소급반영_200506_임금소급반영_200506_임금소급반영_200507V" xfId="955"/>
    <cellStyle name="_Y200PROJECT진척율점검표(rev5_00.8.22)_임금소급반영_200506_임금소급반영_200506_임금소급반영_200508V" xfId="956"/>
    <cellStyle name="_Y200PROJECT진척율점검표(rev5_00.8.22)_임금소급반영_200507V" xfId="957"/>
    <cellStyle name="_Y200PROJECT진척율점검표(rev5_00.8.22)_임금소급반영_200508V" xfId="958"/>
    <cellStyle name="_Y200PROTO전체LIST(PH1-PH2)" xfId="959"/>
    <cellStyle name="_Y200사양운영안(호dr)" xfId="960"/>
    <cellStyle name="_Y200상품안1" xfId="961"/>
    <cellStyle name="_Y200전장시험항목표_TASPEC" xfId="962"/>
    <cellStyle name="_Y200전장시험항목표_TASPEC 2" xfId="963"/>
    <cellStyle name="_Y200주요문제점 현황(1212)" xfId="964"/>
    <cellStyle name="_Y200추진보고자료(a)" xfId="965"/>
    <cellStyle name="_Y210-PILOT-0_0312" xfId="966"/>
    <cellStyle name="_y210문제부품" xfId="967"/>
    <cellStyle name="_Y230및K140양산1차(안)" xfId="968"/>
    <cellStyle name="_Y250 컨텐츠" xfId="969"/>
    <cellStyle name="_Y250상품구상(최종)" xfId="970"/>
    <cellStyle name="_Z-116시행방안(6.5)" xfId="971"/>
    <cellStyle name="_개발계획서" xfId="972"/>
    <cellStyle name="_개발계획서(03my)_제품전략회의" xfId="973"/>
    <cellStyle name="_개발계획서(Y210)" xfId="974"/>
    <cellStyle name="_개발계획서MY수익성검토" xfId="975"/>
    <cellStyle name="_개발기술지원계획('020328▶)수정중" xfId="976"/>
    <cellStyle name="_개발시험MBO_의지목표양식" xfId="977"/>
    <cellStyle name="_개발일정" xfId="978"/>
    <cellStyle name="_개발조직도(영문)" xfId="979"/>
    <cellStyle name="_개발지원" xfId="980"/>
    <cellStyle name="_검사업무사업계획0504" xfId="981"/>
    <cellStyle name="_결재표지" xfId="982"/>
    <cellStyle name="_경비예산신청(2002)" xfId="983"/>
    <cellStyle name="_경영기획업연접수자료(물량)" xfId="984"/>
    <cellStyle name="_경영실적종합" xfId="985"/>
    <cellStyle name="_경영실적종합-12월 (version 1)" xfId="986"/>
    <cellStyle name="_경인본부0401월사업실적점검표" xfId="987"/>
    <cellStyle name="_경인사업소조직도03.06월 현재" xfId="988"/>
    <cellStyle name="_경인지역본부인원현황 및 조직조0311" xfId="989"/>
    <cellStyle name="_경인지역본부현황" xfId="990"/>
    <cellStyle name="_경쟁사제품동향(0401)" xfId="991"/>
    <cellStyle name="_경쟁사제품동향(0405)" xfId="992"/>
    <cellStyle name="_경쟁사제품동향(20030407)" xfId="993"/>
    <cellStyle name="_경쟁사제품동향(대형승용)" xfId="994"/>
    <cellStyle name="_경쟁제원정리(상품기획-030417)" xfId="995"/>
    <cellStyle name="_계약서수합(상하이)" xfId="996"/>
    <cellStyle name="_고유tm진행현황" xfId="997"/>
    <cellStyle name="_고유tm진행현황0128" xfId="998"/>
    <cellStyle name="_고유모델TM시험계획서" xfId="999"/>
    <cellStyle name="_고유모델TM시험계획서3_결제완료" xfId="1000"/>
    <cellStyle name="_고정자산건1" xfId="1001"/>
    <cellStyle name="_과업무현황1109(2)" xfId="1002"/>
    <cellStyle name="_관리사업계획0506" xfId="1003"/>
    <cellStyle name="_광주(현업)" xfId="1004"/>
    <cellStyle name="_광주정비" xfId="1005"/>
    <cellStyle name="_교육계획0426_한문수과장" xfId="1006"/>
    <cellStyle name="_교육기안서_카이론" xfId="1007"/>
    <cellStyle name="_교육불참자" xfId="1008"/>
    <cellStyle name="_구로(현업)" xfId="1009"/>
    <cellStyle name="_국가별순정품적용현황(종합편)" xfId="1010"/>
    <cellStyle name="_국내RV제품동향(20020312)" xfId="1011"/>
    <cellStyle name="_금형" xfId="1012"/>
    <cellStyle name="_금형proto예산" xfId="1013"/>
    <cellStyle name="_금형설명회" xfId="1014"/>
    <cellStyle name="_금형진행현황보고(조GJ)" xfId="1015"/>
    <cellStyle name="_기본운영계획r04-포승10만대_200X180_030723" xfId="1016"/>
    <cellStyle name="_기술센터 상해CSC 이전 검토_한글041230_1" xfId="1017"/>
    <cellStyle name="_기안E200310" xfId="1018"/>
    <cellStyle name="_기안서" xfId="1019"/>
    <cellStyle name="_내자장비구매업무절차" xfId="1020"/>
    <cellStyle name="_담당별요약(보고용-부사장님)" xfId="1021"/>
    <cellStyle name="_담당별총괄표" xfId="1022"/>
    <cellStyle name="_대당손익(2002계획기준)(020321)사본" xfId="1023"/>
    <cellStyle name="_대당손익(2003계획기준)(030514)" xfId="1024"/>
    <cellStyle name="_대리점회의자료" xfId="1025"/>
    <cellStyle name="_대전(현업)" xfId="1026"/>
    <cellStyle name="_대형AS생산완료보고" xfId="1027"/>
    <cellStyle name="_동래정비 투자비 집행현황(03.9.22기준)" xfId="1028"/>
    <cellStyle name="_동래정비사업소 검토(03. 10.2)" xfId="1029"/>
    <cellStyle name="_디젤계획2" xfId="1030"/>
    <cellStyle name="_디젤엔진계획" xfId="1031"/>
    <cellStyle name="_렉스턴GSL일정" xfId="1032"/>
    <cellStyle name="_렉스턴Incentive(아프리카)(030310)" xfId="1033"/>
    <cellStyle name="_렉스턴수출재료비(2003년)030307" xfId="1034"/>
    <cellStyle name="_로디우스MT생산관련" xfId="1035"/>
    <cellStyle name="_로얄견적서최종안(1차-2차별도)" xfId="1036"/>
    <cellStyle name="_매출" xfId="1037"/>
    <cellStyle name="_문제점진도관리표(10-1)" xfId="1038"/>
    <cellStyle name="_문제점진도관리표(6-19)" xfId="1039"/>
    <cellStyle name="_물량조정MBO mornitoring model_October.2006_NEW_Sales Part" xfId="1040"/>
    <cellStyle name="_물류기술사업계획0506" xfId="1041"/>
    <cellStyle name="_발주방안(1'st,0831)" xfId="1042"/>
    <cellStyle name="_발주방안(1'st,0930가공)세로쓰기" xfId="1043"/>
    <cellStyle name="_법인2006년11월결산(회계팀)" xfId="1044"/>
    <cellStyle name="_법인사업소 회의계획(1)" xfId="1045"/>
    <cellStyle name="_법인정비 임대료 부과(안)-인천감가비 수정" xfId="1046"/>
    <cellStyle name="_변경CONTENTS및사양운영안" xfId="1047"/>
    <cellStyle name="_별첨 03년 비용예산 실적" xfId="1048"/>
    <cellStyle name="_병행판매검토서(0418)" xfId="1049"/>
    <cellStyle name="_병행판매검토서1" xfId="1050"/>
    <cellStyle name="_보고(김고문)" xfId="1051"/>
    <cellStyle name="_보고서표지" xfId="1052"/>
    <cellStyle name="_보세BS0502" xfId="1053"/>
    <cellStyle name="_부품개발일정계획" xfId="1054"/>
    <cellStyle name="_부품물류조직" xfId="1055"/>
    <cellStyle name="_부품조달기술팀2002예산" xfId="1056"/>
    <cellStyle name="_북경AS업무보고자료040608_VIP_ver4" xfId="1057"/>
    <cellStyle name="_비현금" xfId="1058"/>
    <cellStyle name="_사규-환입차량승인및처리절차" xfId="1059"/>
    <cellStyle name="_사업계획(Y210)" xfId="1060"/>
    <cellStyle name="_사업계획설명회" xfId="1061"/>
    <cellStyle name="_사업소별캠페인(11-12월총괄)" xfId="1062"/>
    <cellStyle name="_사장님순방자료" xfId="1063"/>
    <cellStyle name="_상세업무분장(phase1)" xfId="1064"/>
    <cellStyle name="_상품기획서" xfId="1065"/>
    <cellStyle name="_상품기획서1-4" xfId="1066"/>
    <cellStyle name="_상품기획승인" xfId="1067"/>
    <cellStyle name="_상해 0611" xfId="1068"/>
    <cellStyle name="_생산1담당MBO(REV2)-확정(사업-의지목표)" xfId="1069"/>
    <cellStyle name="_생산관리육상운송" xfId="1070"/>
    <cellStyle name="_생존전략" xfId="1071"/>
    <cellStyle name="_샤시 (2)" xfId="1072"/>
    <cellStyle name="_샤시 (2)_1" xfId="1073"/>
    <cellStyle name="_샤시 (2)_2" xfId="1074"/>
    <cellStyle name="_서울미라마02FS" xfId="1075"/>
    <cellStyle name="_서유럽그래프" xfId="1076"/>
    <cellStyle name="_선행연구" xfId="1077"/>
    <cellStyle name="_설명회 목차" xfId="1078"/>
    <cellStyle name="_세부수립지침(투자비)" xfId="1079"/>
    <cellStyle name="_세부추진계획(Project관리)" xfId="1080"/>
    <cellStyle name="_세부추진계획(물류_기획_선행)" xfId="1081"/>
    <cellStyle name="_손익table" xfId="1082"/>
    <cellStyle name="_손익전달자료(1차수정)" xfId="1083"/>
    <cellStyle name="_수립(통보용)-MBO-자재2PART-1" xfId="1084"/>
    <cellStyle name="_수익성" xfId="1085"/>
    <cellStyle name="_수정사항 및 정산표" xfId="1086"/>
    <cellStyle name="_수출부품센터업무현황(1)" xfId="1087"/>
    <cellStyle name="_수출프로모션정책검토용(러시아)" xfId="1088"/>
    <cellStyle name="_수출프로모션정책검토용(중동)" xfId="1089"/>
    <cellStyle name="_스마트3(차종별자료관리)" xfId="1090"/>
    <cellStyle name="_시작개발리스트.XLS" xfId="1091"/>
    <cellStyle name="_시작금형 현황 보고" xfId="1092"/>
    <cellStyle name="_시장운영계획2005년6월(확정)" xfId="1093"/>
    <cellStyle name="_시험일정별(이과장송부)" xfId="1094"/>
    <cellStyle name="_實대당보증비용분석_2_1(+6)" xfId="1095"/>
    <cellStyle name="_실사보고서양식" xfId="1096"/>
    <cellStyle name="_실적SUBDATA" xfId="1097"/>
    <cellStyle name="_실태조사서양식" xfId="1098"/>
    <cellStyle name="_실행예산통보양식(투자)" xfId="1099"/>
    <cellStyle name="_쌍용자동차_02_반기" xfId="1100"/>
    <cellStyle name="_쌍용자동차_현금흐름표_02" xfId="1101"/>
    <cellStyle name="_쌍용차02 현금흐름표_kth " xfId="1102"/>
    <cellStyle name="_양산(현업)" xfId="1103"/>
    <cellStyle name="_양산정비" xfId="1104"/>
    <cellStyle name="_양식및예제" xfId="1105"/>
    <cellStyle name="_양재사업소사업계획(안)" xfId="1106"/>
    <cellStyle name="_업무scope(차체)" xfId="1107"/>
    <cellStyle name="_업무보고" xfId="1108"/>
    <cellStyle name="_업무분장(Re01)" xfId="1109"/>
    <cellStyle name="_업체실사종합표" xfId="1110"/>
    <cellStyle name="_업체실태조사서양식-개정" xfId="1111"/>
    <cellStyle name="_업체실태조사서-업체배포용" xfId="1112"/>
    <cellStyle name="_영업가 기준 손익" xfId="1113"/>
    <cellStyle name="_영업소증설변경안(20050227)" xfId="1114"/>
    <cellStyle name="_예산(최종2-1제조품질)" xfId="1115"/>
    <cellStyle name="_오일소모시험" xfId="1116"/>
    <cellStyle name="_옵션적용율" xfId="1117"/>
    <cellStyle name="_용역비_경영기획_0526" xfId="1118"/>
    <cellStyle name="_위험물저장소" xfId="1119"/>
    <cellStyle name="_유화재인상품의CHK(원가기획양식)" xfId="1120"/>
    <cellStyle name="_유화재인상품의CHK(원가기획양식)_11월 매출원가분석_전월대비" xfId="1121"/>
    <cellStyle name="_유화재인상품의CHK(원가기획양식)_11월매출원가추정_20051103V" xfId="1122"/>
    <cellStyle name="_유화재인상품의CHK(원가기획양식)_6월매출원가추정차이분석" xfId="1123"/>
    <cellStyle name="_유화재인상품의CHK(원가기획양식)_6월매출원가추정차이분석_6월매출원가추정차이분석" xfId="1124"/>
    <cellStyle name="_유화재인상품의CHK(원가기획양식)_7월매출원가대비차이분석" xfId="1125"/>
    <cellStyle name="_유화재인상품의CHK(원가기획양식)_8월매출원가추정실적차이_20050906" xfId="1126"/>
    <cellStyle name="_유화재인상품의CHK(원가기획양식)_9월 원가분석_전월대비" xfId="1127"/>
    <cellStyle name="_유화재인상품의CHK(원가기획양식)_9월매출원가추정_20051004V" xfId="1128"/>
    <cellStyle name="_유화재인상품의CHK(원가기획양식)_T단가,상각비 소급정산결산반영_20050930" xfId="1129"/>
    <cellStyle name="_의장(0612)" xfId="1130"/>
    <cellStyle name="_의장(0612) 2" xfId="1131"/>
    <cellStyle name="_의장점검10(1108)" xfId="1132"/>
    <cellStyle name="_의정BS0503" xfId="1133"/>
    <cellStyle name="_이란 PIDF KORANDO 검토자료(정팀장님)" xfId="1134"/>
    <cellStyle name="_이스타나9차" xfId="1135"/>
    <cellStyle name="_이정공장Lay_out" xfId="1136"/>
    <cellStyle name="_이현철SYMC.MODEL.YEAR" xfId="1137"/>
    <cellStyle name="_인수인계현황" xfId="1138"/>
    <cellStyle name="_인원현황(20010330)" xfId="1139"/>
    <cellStyle name="_일반투자검토서(FENDER)(1)" xfId="1140"/>
    <cellStyle name="_임금소급반영_200508V" xfId="1141"/>
    <cellStyle name="_임원회의(0730)" xfId="1142"/>
    <cellStyle name="_임원회의(0930)첨부" xfId="1143"/>
    <cellStyle name="_임원회의(2.5(보증포함))" xfId="1144"/>
    <cellStyle name="_임원회의자료(4월9일)" xfId="1145"/>
    <cellStyle name="_임차지원정산현황" xfId="1146"/>
    <cellStyle name="_입찰공급가검토(10410)" xfId="1147"/>
    <cellStyle name="_자금수지자료(류과장)" xfId="1148"/>
    <cellStyle name="_자금집행계획" xfId="1149"/>
    <cellStyle name="_자금집행계획(조립PICKUP)" xfId="1150"/>
    <cellStyle name="_자료요청항목" xfId="1151"/>
    <cellStyle name="_자재물류조직도(최종)" xfId="1152"/>
    <cellStyle name="_작지만강한놈2월6일용" xfId="1153"/>
    <cellStyle name="_재고관리대책방안" xfId="1154"/>
    <cellStyle name="_재료비(06년 사업계획)_엔진스펙별" xfId="1155"/>
    <cellStyle name="_재료비변동품목" xfId="1156"/>
    <cellStyle name="_전략과제" xfId="1157"/>
    <cellStyle name="_전략과제_세부추진" xfId="1158"/>
    <cellStyle name="_전산부문투자예산지침(2003)" xfId="1159"/>
    <cellStyle name="_전산자산관리절차(SMP-01-002)" xfId="1160"/>
    <cellStyle name="_전장승인지연ITEM(1월MBO)" xfId="1161"/>
    <cellStyle name="_점검회의(0922)" xfId="1162"/>
    <cellStyle name="_점검회의(6월1주차)" xfId="1163"/>
    <cellStyle name="_정비교육" xfId="1164"/>
    <cellStyle name="_정비담당" xfId="1165"/>
    <cellStyle name="_정비담당 12월 MBO실적" xfId="1166"/>
    <cellStyle name="_정비담당매출계획" xfId="1167"/>
    <cellStyle name="_정비부품본부 mbo" xfId="1168"/>
    <cellStyle name="_제작사양" xfId="1169"/>
    <cellStyle name="_제작사양(30602)" xfId="1170"/>
    <cellStyle name="_제작사양(30929）" xfId="1171"/>
    <cellStyle name="_제품벤치마킹자료" xfId="1172"/>
    <cellStyle name="_조정final(old)" xfId="1173"/>
    <cellStyle name="_종합검토보고서(50000대_생기TFT)" xfId="1174"/>
    <cellStyle name="_종합업체현황(from박경원-2002.11.27)" xfId="1175"/>
    <cellStyle name="_주요문제점 관리" xfId="1176"/>
    <cellStyle name="_주요현안MEMO(A100)" xfId="1177"/>
    <cellStyle name="_중간보고서" xfId="1178"/>
    <cellStyle name="_중국 수익성 검토_곽_090622" xfId="1179"/>
    <cellStyle name="_중국 수익성 검토_곽_090622_std_opt_가격수정_090720" xfId="1180"/>
    <cellStyle name="_중국_Survey_plan" xfId="1181"/>
    <cellStyle name="_중국navi_kick_off보고서031204" xfId="1182"/>
    <cellStyle name="_중국부품망_3차_보고서_0526" xfId="1183"/>
    <cellStyle name="_중국사무소(북경)2005년 전산 투자예산 신청서2" xfId="1184"/>
    <cellStyle name="_중국진출SYMC업체현황(2002.7월) 2" xfId="1185"/>
    <cellStyle name="_중국현지시험검토보고_0918" xfId="1186"/>
    <cellStyle name="_중남미기안(20030716)" xfId="1187"/>
    <cellStyle name="_중장기공장배치2차검토5rev1_040604" xfId="1188"/>
    <cellStyle name="_중장기디젤계획(2002_1_9)" xfId="1189"/>
    <cellStyle name="_중장기디젤계획(2003_4_15)" xfId="1190"/>
    <cellStyle name="_중장기디젤계획(2003_4_15_수정)" xfId="1191"/>
    <cellStyle name="_중장기라인업" xfId="1192"/>
    <cellStyle name="_중장기매출손익(1207)" xfId="1193"/>
    <cellStyle name="_중장기목표,전략과제" xfId="1194"/>
    <cellStyle name="_중장기사업계획(V2 1207)" xfId="1195"/>
    <cellStyle name="_중장기사업계획(영업)" xfId="1196"/>
    <cellStyle name="_중장기생산계획(07.0406)-생산지원" xfId="1197"/>
    <cellStyle name="_중장기생산판매계획(20030623-1)(1)" xfId="1198"/>
    <cellStyle name="_중장기생산판매계획(당사안20020828,생기기획팀)(1)" xfId="1199"/>
    <cellStyle name="_중장기생판물량2(6.0)" xfId="1200"/>
    <cellStyle name="_중장기제품계획(1)" xfId="1201"/>
    <cellStyle name="_중장기제품전략(20030407)" xfId="1202"/>
    <cellStyle name="_중장기제품전략(최종)" xfId="1203"/>
    <cellStyle name="_중장기제품전략(최종).xls Chart 1" xfId="1204"/>
    <cellStyle name="_중장기제품전략(최종).xls Chart 13" xfId="1205"/>
    <cellStyle name="_중장기제품전략(최종).xls Chart 14" xfId="1206"/>
    <cellStyle name="_중장기제품전략(최종).xls Chart 2" xfId="1207"/>
    <cellStyle name="_중장기제품전략(최종).xls Chart 26" xfId="1208"/>
    <cellStyle name="_중장기제품전략(최종).xls Chart 27" xfId="1209"/>
    <cellStyle name="_중장기제품전략(최종).xls Chart 39" xfId="1210"/>
    <cellStyle name="_중장기제품전략(최종).xls Chart 40" xfId="1211"/>
    <cellStyle name="_중장기제품전략(최종).xls Chart 52" xfId="1212"/>
    <cellStyle name="_중장기제품전략(최종).xls Chart 53" xfId="1213"/>
    <cellStyle name="_중장기제품전략(최종).xls Chart 62" xfId="1214"/>
    <cellStyle name="_중장기제품전략(최종).xls Chart 63" xfId="1215"/>
    <cellStyle name="_중장기제품전략(최종).xls Chart 74" xfId="1216"/>
    <cellStyle name="_중장기제품전략(최종).xls Chart 75" xfId="1217"/>
    <cellStyle name="_중장기제품전략(최종).xls Chart 84" xfId="1218"/>
    <cellStyle name="_중장기제품전략(최종).xls Chart 85" xfId="1219"/>
    <cellStyle name="_중장기투자2" xfId="1220"/>
    <cellStyle name="_중장기투자3" xfId="1221"/>
    <cellStyle name="_중장기판매가격1" xfId="1222"/>
    <cellStyle name="_중장기판매계획세부물량(2009-2016)-version2.0-20080821(창원)" xfId="1223"/>
    <cellStyle name="_지역본부하반기사업계획" xfId="1224"/>
    <cellStyle name="_직산설비사양(종합)" xfId="1225"/>
    <cellStyle name="_직영매출" xfId="1226"/>
    <cellStyle name="_직종별인력지원금대상인원1" xfId="1227"/>
    <cellStyle name="_진도관리표PROJ일정(P-100)" xfId="1228"/>
    <cellStyle name="_집행실적 사본-2" xfId="1229"/>
    <cellStyle name="_차량가격구조(20020828)" xfId="1230"/>
    <cellStyle name="_차종별기술자료계획" xfId="1231"/>
    <cellStyle name="_차체 (2)" xfId="1232"/>
    <cellStyle name="_차체 (2)_1" xfId="1233"/>
    <cellStyle name="_차체SE추진계획(차체)" xfId="1234"/>
    <cellStyle name="_차체품질확보방안(10.2.관련팀배포)" xfId="1235"/>
    <cellStyle name="_차체품질확보방안(7.26→9.26)이어짐" xfId="1236"/>
    <cellStyle name="_천안물류센터현황" xfId="1237"/>
    <cellStyle name="_천안통합및 안정화1" xfId="1238"/>
    <cellStyle name="_첨부3. 해외서비스총현황_0501" xfId="1239"/>
    <cellStyle name="_첨부4 FieldFixResults 050817" xfId="1240"/>
    <cellStyle name="_체어맨 예상판매-0519생산관리" xfId="1241"/>
    <cellStyle name="_총인원(사업소,프라자,전문)04.01월" xfId="1242"/>
    <cellStyle name="_최종A100기안서" xfId="1243"/>
    <cellStyle name="_추정투자비양식(RND)" xfId="1244"/>
    <cellStyle name="_출발시개선현황010823" xfId="1245"/>
    <cellStyle name="_카이런판매활성화(0615)" xfId="1246"/>
    <cellStyle name="_캐피탈사동향분석(1125)" xfId="1247"/>
    <cellStyle name="_커뮤니케이션팀_" xfId="1248"/>
    <cellStyle name="_코란도7인승개발계획서" xfId="1249"/>
    <cellStyle name="_코란도C 라인운영" xfId="1250"/>
    <cellStyle name="_코란도C 엔진 양산일정 계획(1)" xfId="1251"/>
    <cellStyle name="_텔레매틱스 판매가 검토(윤일검토)" xfId="1252"/>
    <cellStyle name="_투자관리시스템개선방안(Web)★" xfId="1253"/>
    <cellStyle name="_투자비산출기준및M_hr기준" xfId="1254"/>
    <cellStyle name="_투자비상세종합" xfId="1255"/>
    <cellStyle name="_투자예산관리업무Process변경안(PM)" xfId="1256"/>
    <cellStyle name="_투자예산수립지침(1)" xfId="1257"/>
    <cellStyle name="_투자예산주관팀" xfId="1258"/>
    <cellStyle name="_투자작성지침요약" xfId="1259"/>
    <cellStyle name="_특별ServiceCampaign안내문,점검Sheet(20011101~20011231)" xfId="1260"/>
    <cellStyle name="_팀MBO" xfId="1261"/>
    <cellStyle name="_팀MBO(1-6)" xfId="1262"/>
    <cellStyle name="_팀장님요청자료(1)" xfId="1263"/>
    <cellStyle name="_파이롯문제점(0430)" xfId="1264"/>
    <cellStyle name="_판매동향-0811" xfId="1265"/>
    <cellStyle name="_판매보증입고대수" xfId="1266"/>
    <cellStyle name="_판매수수료지급방안(확정)" xfId="1267"/>
    <cellStyle name="_편성효율" xfId="1268"/>
    <cellStyle name="_포승공장(TENT설치공사2,500평)03(1)(1).19-프린트" xfId="1269"/>
    <cellStyle name="_포지셔닝" xfId="1270"/>
    <cellStyle name="_표지" xfId="1271"/>
    <cellStyle name="_품보바뀐내용(0526)" xfId="1272"/>
    <cellStyle name="_품질중점관리항목(교안)" xfId="1273"/>
    <cellStyle name="_프레스 LAY OUT(1)" xfId="1274"/>
    <cellStyle name="_픽업SUV가격비교" xfId="1275"/>
    <cellStyle name="_픽업잠재시장" xfId="1276"/>
    <cellStyle name="_픽업판매예상" xfId="1277"/>
    <cellStyle name="_하반기손익계획_20030710_박석진" xfId="1278"/>
    <cellStyle name="_하반기임원WS(보고양식b)" xfId="1279"/>
    <cellStyle name="_하절기켐페인0421" xfId="1280"/>
    <cellStyle name="_해외송부차량현황(A100)-샤시설계" xfId="1281"/>
    <cellStyle name="_해외용역시험_계획" xfId="1282"/>
    <cellStyle name="_해외판매현황(01-상반기)" xfId="1283"/>
    <cellStyle name="_해피콜실적" xfId="1284"/>
    <cellStyle name="_협력업체실태현황(흥화)(1)" xfId="1285"/>
    <cellStyle name="_환경WINTER시험준비모두(021119)" xfId="1286"/>
    <cellStyle name="_회의록(1021)" xfId="1287"/>
    <cellStyle name="¤@¯ë_97C&amp;B-Budget (3)" xfId="1288"/>
    <cellStyle name="1_FY96" xfId="1289"/>
    <cellStyle name="¹éºÐÀ²_±âÅ¸" xfId="1290"/>
    <cellStyle name="20% - 强调文字颜色 1" xfId="1291"/>
    <cellStyle name="20% - 强调文字颜色 2" xfId="1292"/>
    <cellStyle name="20% - 强调文字颜色 3" xfId="1293"/>
    <cellStyle name="20% - 强调文字颜色 4" xfId="1294"/>
    <cellStyle name="20% - 强调文字颜色 5" xfId="1295"/>
    <cellStyle name="20% - 强调文字颜色 6" xfId="1296"/>
    <cellStyle name="20% - 강조색1 2" xfId="1297"/>
    <cellStyle name="20% - 강조색1 3" xfId="1298"/>
    <cellStyle name="20% - 강조색1 4" xfId="1299"/>
    <cellStyle name="20% - 강조색2 2" xfId="1300"/>
    <cellStyle name="20% - 강조색2 3" xfId="1301"/>
    <cellStyle name="20% - 강조색2 4" xfId="1302"/>
    <cellStyle name="20% - 강조색3 2" xfId="1303"/>
    <cellStyle name="20% - 강조색3 3" xfId="1304"/>
    <cellStyle name="20% - 강조색3 4" xfId="1305"/>
    <cellStyle name="20% - 강조색4 2" xfId="1306"/>
    <cellStyle name="20% - 강조색4 3" xfId="1307"/>
    <cellStyle name="20% - 강조색4 4" xfId="1308"/>
    <cellStyle name="20% - 강조색5 2" xfId="1309"/>
    <cellStyle name="20% - 강조색5 3" xfId="1310"/>
    <cellStyle name="20% - 강조색5 4" xfId="1311"/>
    <cellStyle name="20% - 강조색6 2" xfId="1312"/>
    <cellStyle name="20% - 강조색6 3" xfId="1313"/>
    <cellStyle name="20% - 강조색6 4" xfId="1314"/>
    <cellStyle name="32" xfId="1315"/>
    <cellStyle name="40% - 强调文字颜色 1" xfId="1316"/>
    <cellStyle name="40% - 强调文字颜色 2" xfId="1317"/>
    <cellStyle name="40% - 强调文字颜色 3" xfId="1318"/>
    <cellStyle name="40% - 强调文字颜色 4" xfId="1319"/>
    <cellStyle name="40% - 强调文字颜色 5" xfId="1320"/>
    <cellStyle name="40% - 强调文字颜色 6" xfId="1321"/>
    <cellStyle name="40% - 강조색1 2" xfId="1322"/>
    <cellStyle name="40% - 강조색1 3" xfId="1323"/>
    <cellStyle name="40% - 강조색1 4" xfId="1324"/>
    <cellStyle name="40% - 강조색2 2" xfId="1325"/>
    <cellStyle name="40% - 강조색2 3" xfId="1326"/>
    <cellStyle name="40% - 강조색2 4" xfId="1327"/>
    <cellStyle name="40% - 강조색3 2" xfId="1328"/>
    <cellStyle name="40% - 강조색3 3" xfId="1329"/>
    <cellStyle name="40% - 강조색3 4" xfId="1330"/>
    <cellStyle name="40% - 강조색4 2" xfId="1331"/>
    <cellStyle name="40% - 강조색4 3" xfId="1332"/>
    <cellStyle name="40% - 강조색4 4" xfId="1333"/>
    <cellStyle name="40% - 강조색5 2" xfId="1334"/>
    <cellStyle name="40% - 강조색5 3" xfId="1335"/>
    <cellStyle name="40% - 강조색5 4" xfId="1336"/>
    <cellStyle name="40% - 강조색6 2" xfId="1337"/>
    <cellStyle name="40% - 강조색6 3" xfId="1338"/>
    <cellStyle name="40% - 강조색6 4" xfId="1339"/>
    <cellStyle name="60% - 强调文字颜色 1" xfId="1340"/>
    <cellStyle name="60% - 强调文字颜色 2" xfId="1341"/>
    <cellStyle name="60% - 强调文字颜色 3" xfId="1342"/>
    <cellStyle name="60% - 强调文字颜色 4" xfId="1343"/>
    <cellStyle name="60% - 强调文字颜色 5" xfId="1344"/>
    <cellStyle name="60% - 强调文字颜色 6" xfId="1345"/>
    <cellStyle name="60% - 강조색1 2" xfId="1346"/>
    <cellStyle name="60% - 강조색1 3" xfId="1347"/>
    <cellStyle name="60% - 강조색1 4" xfId="1348"/>
    <cellStyle name="60% - 강조색2 2" xfId="1349"/>
    <cellStyle name="60% - 강조색2 3" xfId="1350"/>
    <cellStyle name="60% - 강조색2 4" xfId="1351"/>
    <cellStyle name="60% - 강조색3 2" xfId="1352"/>
    <cellStyle name="60% - 강조색3 3" xfId="1353"/>
    <cellStyle name="60% - 강조색3 4" xfId="1354"/>
    <cellStyle name="60% - 강조색4 2" xfId="1355"/>
    <cellStyle name="60% - 강조색4 3" xfId="1356"/>
    <cellStyle name="60% - 강조색4 4" xfId="1357"/>
    <cellStyle name="60% - 강조색5 2" xfId="1358"/>
    <cellStyle name="60% - 강조색5 3" xfId="1359"/>
    <cellStyle name="60% - 강조색5 4" xfId="1360"/>
    <cellStyle name="60% - 강조색6 2" xfId="1361"/>
    <cellStyle name="60% - 강조색6 3" xfId="1362"/>
    <cellStyle name="60% - 강조색6 4" xfId="1363"/>
    <cellStyle name="A¨­￠￢￠O [0]_          " xfId="1364"/>
    <cellStyle name="A¨­￠￢￠O_          " xfId="1365"/>
    <cellStyle name="AeE­ [0]" xfId="1366"/>
    <cellStyle name="ÅëÈ­ [0]_´ë¿ìÃâÇÏ¿äÃ» " xfId="1367"/>
    <cellStyle name="AeE­ [0]_´e¿iAaCI¿aA≫ " xfId="1368"/>
    <cellStyle name="ÅëÈ­ [0]_±âÅ¸" xfId="1369"/>
    <cellStyle name="AeE­_          " xfId="1370"/>
    <cellStyle name="ÅëÈ­_´ë¿ìÃâÇÏ¿äÃ» " xfId="1371"/>
    <cellStyle name="AeE­_´e¿iAaCI¿aA≫ " xfId="1372"/>
    <cellStyle name="ÅëÈ­_±âÅ¸" xfId="1373"/>
    <cellStyle name="AeE¡ⓒ [0]_          " xfId="1374"/>
    <cellStyle name="AeE¡ⓒ_          " xfId="1375"/>
    <cellStyle name="Arial" xfId="1376"/>
    <cellStyle name="ÄŢ¸¶ [0]_±ą°ˇş°PIVOT " xfId="1377"/>
    <cellStyle name="ÄŢ¸¶_±ą°ˇş°PIVOT " xfId="1378"/>
    <cellStyle name="AÞ¸¶ [0]" xfId="1379"/>
    <cellStyle name="ÄÞ¸¶ [0]_´ë¿ìÃâÇÏ¿äÃ» " xfId="1380"/>
    <cellStyle name="AÞ¸¶ [0]_´e¿iAaCI¿aA≫ " xfId="1381"/>
    <cellStyle name="ÄÞ¸¶ [0]_¸í¼¼Ç¥ " xfId="1382"/>
    <cellStyle name="AÞ¸¶ [0]_¿­¸° INT" xfId="1383"/>
    <cellStyle name="ÄÞ¸¶ [0]_±âÅ¸" xfId="1384"/>
    <cellStyle name="AÞ¸¶_          " xfId="1385"/>
    <cellStyle name="ÄÞ¸¶_´ë¿ìÃâÇÏ¿äÃ» " xfId="1386"/>
    <cellStyle name="AÞ¸¶_´e¿iAaCI¿aA≫ " xfId="1387"/>
    <cellStyle name="ÄÞ¸¶_±âÅ¸" xfId="1388"/>
    <cellStyle name="BuiltOpt_Content" xfId="1389"/>
    <cellStyle name="b髌Ř⠊b髴ΰ_x0013_Currency [0]_ODCOS " xfId="1390"/>
    <cellStyle name="C¡IA¨ª_          " xfId="1391"/>
    <cellStyle name="C￥AØ_          " xfId="1392"/>
    <cellStyle name="Ç¥ÁØ_´ë¿ìÃâÇÏ¿äÃ» " xfId="1393"/>
    <cellStyle name="C￥AØ_´e¿iAaCI¿aA≫ " xfId="1394"/>
    <cellStyle name="Ç¥ÁØ_¿ù°£¿ä¾àº¸°í" xfId="1395"/>
    <cellStyle name="C￥AØ_Sheet1_hazardAI¿e¿IAIºi ÆA¶o¸ÞA¸AßA¤ " xfId="1396"/>
    <cellStyle name="ÇĄÁŘ_±ą°ˇş°PIVOT " xfId="1397"/>
    <cellStyle name="category" xfId="1398"/>
    <cellStyle name="CombinedVol_Data" xfId="1399"/>
    <cellStyle name="Comma [0] 2" xfId="1400"/>
    <cellStyle name="Comma [0] 2 2" xfId="1401"/>
    <cellStyle name="Comma [0] 2 3" xfId="1402"/>
    <cellStyle name="Comma [0] 3" xfId="1403"/>
    <cellStyle name="Comma [0] 4" xfId="1404"/>
    <cellStyle name="Comma [0] 5" xfId="1405"/>
    <cellStyle name="Comma [0] 6" xfId="1406"/>
    <cellStyle name="Comma 2" xfId="1407"/>
    <cellStyle name="Comma 2 2" xfId="1408"/>
    <cellStyle name="Comma 2 3" xfId="1409"/>
    <cellStyle name="Comma 3" xfId="1410"/>
    <cellStyle name="Comma 3 2" xfId="1411"/>
    <cellStyle name="Comma 3 3" xfId="1412"/>
    <cellStyle name="Comma 4" xfId="1413"/>
    <cellStyle name="Comma 4 2" xfId="1414"/>
    <cellStyle name="Comma 4 3" xfId="1415"/>
    <cellStyle name="Comma 5" xfId="1416"/>
    <cellStyle name="Comma 5 2" xfId="1417"/>
    <cellStyle name="Comma 5 3" xfId="1418"/>
    <cellStyle name="comma zerodec" xfId="1419"/>
    <cellStyle name="comma zerodec 2" xfId="1420"/>
    <cellStyle name="ctuals" xfId="1421"/>
    <cellStyle name="ctuals 2" xfId="1422"/>
    <cellStyle name="Currency [0] 2" xfId="1423"/>
    <cellStyle name="Currency 10" xfId="1424"/>
    <cellStyle name="Currency 2 2" xfId="1425"/>
    <cellStyle name="Currency 2 3" xfId="1426"/>
    <cellStyle name="Currency 3" xfId="1427"/>
    <cellStyle name="Currency 4" xfId="1428"/>
    <cellStyle name="Currency 5" xfId="1429"/>
    <cellStyle name="Currency 6" xfId="1430"/>
    <cellStyle name="Currency 9" xfId="1431"/>
    <cellStyle name="Currency1" xfId="1432"/>
    <cellStyle name="Currency1 2" xfId="1433"/>
    <cellStyle name="cy (a)" xfId="1434"/>
    <cellStyle name="cy (b)" xfId="1435"/>
    <cellStyle name="cy (b) 2" xfId="1436"/>
    <cellStyle name="d_Plan" xfId="1437"/>
    <cellStyle name="DCOS " xfId="1438"/>
    <cellStyle name="DCOS  2" xfId="1439"/>
    <cellStyle name="Dollar (zero dec)" xfId="1440"/>
    <cellStyle name="Dollar (zero dec) 2" xfId="1441"/>
    <cellStyle name="eD" xfId="1442"/>
    <cellStyle name="Edited_Data" xfId="1443"/>
    <cellStyle name="er Q4" xfId="1444"/>
    <cellStyle name="Estimated_Data" xfId="1445"/>
    <cellStyle name="et1_Q1" xfId="1446"/>
    <cellStyle name="Euro" xfId="1447"/>
    <cellStyle name="Euro 2" xfId="1448"/>
    <cellStyle name="Forecast_Data" xfId="1449"/>
    <cellStyle name="Grey" xfId="1450"/>
    <cellStyle name="Grey 2" xfId="1451"/>
    <cellStyle name="HEADER" xfId="1452"/>
    <cellStyle name="Header1" xfId="1453"/>
    <cellStyle name="Header2" xfId="1454"/>
    <cellStyle name="Heading" xfId="1455"/>
    <cellStyle name="Hဤñ[0" xfId="1456"/>
    <cellStyle name="IL Q1" xfId="1457"/>
    <cellStyle name="iles|_x0005_h" xfId="1458"/>
    <cellStyle name="Input [yellow]" xfId="1459"/>
    <cellStyle name="Input [yellow] 2" xfId="1460"/>
    <cellStyle name="Item_Current" xfId="1461"/>
    <cellStyle name="KAGE" xfId="1462"/>
    <cellStyle name="ĹëČ­ [0]_±ą°ˇş°PIVOT " xfId="1463"/>
    <cellStyle name="ĹëČ­_±ą°ˇş°PIVOT " xfId="1464"/>
    <cellStyle name="les" xfId="1465"/>
    <cellStyle name="Millares [0]_PERSONAL" xfId="1466"/>
    <cellStyle name="Millares_Market Status(Spain)" xfId="1467"/>
    <cellStyle name="Milliers [0]_Rexton_2004_Price(France)" xfId="1468"/>
    <cellStyle name="Model" xfId="1469"/>
    <cellStyle name="Moeda [0]_aola" xfId="1470"/>
    <cellStyle name="Moeda_aola" xfId="1471"/>
    <cellStyle name="Moneda [0]_CONTENCION CONDELL 25.051" xfId="1472"/>
    <cellStyle name="Moneda_CONTENCION CONDELL 25.051" xfId="1473"/>
    <cellStyle name="no dec" xfId="1474"/>
    <cellStyle name="Normal - Style1" xfId="1475"/>
    <cellStyle name="Normal - Style1 2" xfId="1476"/>
    <cellStyle name="Normal - Style2" xfId="1477"/>
    <cellStyle name="Normal - Style3" xfId="1478"/>
    <cellStyle name="Normal - Style4" xfId="1479"/>
    <cellStyle name="Normal - Style5" xfId="1480"/>
    <cellStyle name="Normal - Style6" xfId="1481"/>
    <cellStyle name="Normal - Style7" xfId="1482"/>
    <cellStyle name="Normal - Style8" xfId="1483"/>
    <cellStyle name="Normal 11" xfId="1484"/>
    <cellStyle name="Normal 12" xfId="1485"/>
    <cellStyle name="Normal 13" xfId="1486"/>
    <cellStyle name="Normal 2" xfId="1487"/>
    <cellStyle name="Normal 2 2" xfId="1488"/>
    <cellStyle name="Normal 2 3" xfId="1489"/>
    <cellStyle name="Normal 2 4" xfId="1490"/>
    <cellStyle name="Normal 2 5" xfId="1491"/>
    <cellStyle name="Normal 2_2010년 부품수출 수정 매출목표_100113_경관송부" xfId="1492"/>
    <cellStyle name="Normal 3" xfId="1493"/>
    <cellStyle name="Normal 3 2" xfId="1494"/>
    <cellStyle name="Normal 4" xfId="1495"/>
    <cellStyle name="Normal 4 2" xfId="1496"/>
    <cellStyle name="Normal 4 3" xfId="1497"/>
    <cellStyle name="Normal 5" xfId="1498"/>
    <cellStyle name="Normal 5 2" xfId="1499"/>
    <cellStyle name="Normal 5 3" xfId="1500"/>
    <cellStyle name="Normal 6" xfId="1501"/>
    <cellStyle name="Normal 7" xfId="1502"/>
    <cellStyle name="Normal 7 2" xfId="1503"/>
    <cellStyle name="Normal 7 3" xfId="1504"/>
    <cellStyle name="Normal 7 4" xfId="1505"/>
    <cellStyle name="Normal 8" xfId="1506"/>
    <cellStyle name="Normal 9" xfId="1507"/>
    <cellStyle name="Normale_business+plan+2002+format solo competitors" xfId="1508"/>
    <cellStyle name="Normal像?154KV 최종Nego 95.5.3" xfId="1509"/>
    <cellStyle name="Normal견적_상세 내역_laroux" xfId="1510"/>
    <cellStyle name="Option_Added_Cont_Desc" xfId="1511"/>
    <cellStyle name="Output Amounts" xfId="1512"/>
    <cellStyle name="Output Column Headings" xfId="1513"/>
    <cellStyle name="Output Line Items" xfId="1514"/>
    <cellStyle name="Output Report Heading" xfId="1515"/>
    <cellStyle name="Output Report Title" xfId="1516"/>
    <cellStyle name="Percent (0)" xfId="1517"/>
    <cellStyle name="Percent [2]" xfId="1518"/>
    <cellStyle name="Percent 2" xfId="1519"/>
    <cellStyle name="Percent 2 2" xfId="1520"/>
    <cellStyle name="Percent 3" xfId="1521"/>
    <cellStyle name="Percent 3 2" xfId="1522"/>
    <cellStyle name="Percent 4" xfId="1523"/>
    <cellStyle name="Percent 5" xfId="1524"/>
    <cellStyle name="Percent 6" xfId="1525"/>
    <cellStyle name="Preliminary_Data" xfId="1526"/>
    <cellStyle name="Prices_Data" xfId="1527"/>
    <cellStyle name="R?" xfId="1528"/>
    <cellStyle name="sche|_x0005_" xfId="1529"/>
    <cellStyle name="Separador de milhares [0]_Person" xfId="1530"/>
    <cellStyle name="Separador de milhares_Person" xfId="1531"/>
    <cellStyle name="Sl_ Sl_ S퀬P Sl_ Sl_ Sl_ Sl_ Sl_ " xfId="1532"/>
    <cellStyle name="Standard_AT_Jan-Sep02_order_Rexton6" xfId="1533"/>
    <cellStyle name="Style 1" xfId="1534"/>
    <cellStyle name="subhead" xfId="1535"/>
    <cellStyle name="þ_x001d_ð'&amp;Oy?Hy9_x0008__x000f__x0007_æ_x0007__x0007__x0001__x0001_" xfId="1536"/>
    <cellStyle name="Tickmark" xfId="1537"/>
    <cellStyle name="Total intermediaire" xfId="1538"/>
    <cellStyle name="tuals" xfId="1539"/>
    <cellStyle name="tuals 2" xfId="1540"/>
    <cellStyle name="u NOR " xfId="1541"/>
    <cellStyle name="u NOR  2" xfId="1542"/>
    <cellStyle name="Valuta (0)_business+plan+2002+format solo competitors" xfId="1543"/>
    <cellStyle name="Valuta_business+plan+2002+format solo competitors" xfId="1544"/>
    <cellStyle name="Vehicle_Benchmark" xfId="1545"/>
    <cellStyle name="Version_Header" xfId="1546"/>
    <cellStyle name="Volumes_Data" xfId="1547"/>
    <cellStyle name="XLS'|_x0005_t" xfId="1548"/>
    <cellStyle name="น้บะภฒ_95" xfId="1549"/>
    <cellStyle name="ฤธถ [0]_95" xfId="1550"/>
    <cellStyle name="ฤธถ_95" xfId="1551"/>
    <cellStyle name="ล๋ศญ [0]_95" xfId="1552"/>
    <cellStyle name="ล๋ศญ_95" xfId="1553"/>
    <cellStyle name="วฅมุ_4ฟ๙ฝวภ๛" xfId="1554"/>
    <cellStyle name="强调文字颜色 1" xfId="1555"/>
    <cellStyle name="强调文字颜色 2" xfId="1556"/>
    <cellStyle name="强调文字颜色 3" xfId="1557"/>
    <cellStyle name="强调文字颜色 4" xfId="1558"/>
    <cellStyle name="强调文字颜色 5" xfId="1559"/>
    <cellStyle name="强调文字颜色 6" xfId="1560"/>
    <cellStyle name="강조색1 2" xfId="1561"/>
    <cellStyle name="강조색1 3" xfId="1562"/>
    <cellStyle name="강조색1 4" xfId="1563"/>
    <cellStyle name="강조색2 2" xfId="1564"/>
    <cellStyle name="강조색2 3" xfId="1565"/>
    <cellStyle name="강조색2 4" xfId="1566"/>
    <cellStyle name="강조색3 2" xfId="1567"/>
    <cellStyle name="강조색3 3" xfId="1568"/>
    <cellStyle name="강조색3 4" xfId="1569"/>
    <cellStyle name="강조색4 2" xfId="1570"/>
    <cellStyle name="강조색4 3" xfId="1571"/>
    <cellStyle name="강조색4 4" xfId="1572"/>
    <cellStyle name="강조색5 2" xfId="1573"/>
    <cellStyle name="강조색5 3" xfId="1574"/>
    <cellStyle name="강조색5 4" xfId="1575"/>
    <cellStyle name="강조색6 2" xfId="1576"/>
    <cellStyle name="강조색6 3" xfId="1577"/>
    <cellStyle name="강조색6 4" xfId="1578"/>
    <cellStyle name="检查单元格" xfId="1579"/>
    <cellStyle name="경고문 2" xfId="1580"/>
    <cellStyle name="경고문 3" xfId="1581"/>
    <cellStyle name="경고문 4" xfId="1582"/>
    <cellStyle name="警告文本" xfId="1583"/>
    <cellStyle name="计算" xfId="1584"/>
    <cellStyle name="계산 2" xfId="1585"/>
    <cellStyle name="계산 3" xfId="1586"/>
    <cellStyle name="계산 4" xfId="1587"/>
    <cellStyle name="고정소숫점" xfId="1588"/>
    <cellStyle name="고정출력1" xfId="1589"/>
    <cellStyle name="고정출력2" xfId="1590"/>
    <cellStyle name="适中" xfId="1591"/>
    <cellStyle name="나쁨 2" xfId="1592"/>
    <cellStyle name="나쁨 3" xfId="1593"/>
    <cellStyle name="나쁨 4" xfId="1594"/>
    <cellStyle name="날짜" xfId="1595"/>
    <cellStyle name="달러" xfId="1596"/>
    <cellStyle name="뒤에 오는 하이퍼링크" xfId="1597"/>
    <cellStyle name="똿뗦먛귟 [0.00]_NT Server " xfId="1598"/>
    <cellStyle name="똿뗦먛귟_NT Server " xfId="1599"/>
    <cellStyle name="链接单元格" xfId="1600"/>
    <cellStyle name="메모 2" xfId="1601"/>
    <cellStyle name="메모 3" xfId="1602"/>
    <cellStyle name="메모 4" xfId="1603"/>
    <cellStyle name="믅됞 [0.00]_NT Server " xfId="1604"/>
    <cellStyle name="믅됞_NT Server " xfId="1605"/>
    <cellStyle name="밍? [0]_엄넷?? " xfId="1606"/>
    <cellStyle name="밍?_엄넷?? " xfId="1607"/>
    <cellStyle name="百分比 2" xfId="1608"/>
    <cellStyle name="백분율" xfId="1609" builtinId="5"/>
    <cellStyle name="백분율 2" xfId="1610"/>
    <cellStyle name="백분율 3" xfId="1611"/>
    <cellStyle name="백분율 4" xfId="1612"/>
    <cellStyle name="백분율 4 2" xfId="1613"/>
    <cellStyle name="백분율 4 3" xfId="1614"/>
    <cellStyle name="백분율 4 4" xfId="1615"/>
    <cellStyle name="백분율 5" xfId="1616"/>
    <cellStyle name="백분율 6" xfId="1617"/>
    <cellStyle name="백분율 7" xfId="1618"/>
    <cellStyle name="백분율 8" xfId="1619"/>
    <cellStyle name="백분율 9" xfId="1620"/>
    <cellStyle name="보통 2" xfId="1621"/>
    <cellStyle name="보통 3" xfId="1622"/>
    <cellStyle name="보통 4" xfId="1623"/>
    <cellStyle name="普通_FUCHUN" xfId="1624"/>
    <cellStyle name="뷭?" xfId="1625"/>
    <cellStyle name="뷰A? [0]_엄넷?? " xfId="1626"/>
    <cellStyle name="뷰A?_엄넷?? " xfId="1627"/>
    <cellStyle name="常规 2" xfId="1628"/>
    <cellStyle name="常规 2 2" xfId="1629"/>
    <cellStyle name="常规 2_Q3 Promotion Strategy" xfId="1630"/>
    <cellStyle name="常规 3" xfId="1631"/>
    <cellStyle name="常规 3 2" xfId="1632"/>
    <cellStyle name="常规 3_20090909_volume_forecast_SAISC DRAFT" xfId="1633"/>
    <cellStyle name="常规 9" xfId="1634"/>
    <cellStyle name="常规 9 2" xfId="1635"/>
    <cellStyle name="常规_Sheet1" xfId="1636"/>
    <cellStyle name="선택영역의 가운데로" xfId="1637"/>
    <cellStyle name="설명 텍스트 2" xfId="1638"/>
    <cellStyle name="설명 텍스트 3" xfId="1639"/>
    <cellStyle name="설명 텍스트 4" xfId="1640"/>
    <cellStyle name="셀 확인 2" xfId="1641"/>
    <cellStyle name="셀 확인 3" xfId="1642"/>
    <cellStyle name="셀 확인 4" xfId="1643"/>
    <cellStyle name="셈迷?XLS!check_filesche|_x0005_" xfId="1644"/>
    <cellStyle name="소형차체생산부" xfId="1645"/>
    <cellStyle name="输入" xfId="1646"/>
    <cellStyle name="输出" xfId="1647"/>
    <cellStyle name="숫자(R)" xfId="1648"/>
    <cellStyle name="쉼표 [0]" xfId="1649" builtinId="6"/>
    <cellStyle name="쉼표 [0] 19" xfId="1785"/>
    <cellStyle name="쉼표 [0] 2" xfId="1650"/>
    <cellStyle name="쉼표 [0] 2 2" xfId="1651"/>
    <cellStyle name="쉼표 [0] 2 3" xfId="1652"/>
    <cellStyle name="쉼표 [0] 2 4" xfId="1653"/>
    <cellStyle name="쉼표 [0] 3" xfId="1654"/>
    <cellStyle name="쉼표 [0] 3 2" xfId="1655"/>
    <cellStyle name="쉼표 [0] 3 3" xfId="1656"/>
    <cellStyle name="쉼표 [0] 4" xfId="1657"/>
    <cellStyle name="쉼표 [0] 4 2" xfId="1658"/>
    <cellStyle name="쉼표 [0] 4 3" xfId="1659"/>
    <cellStyle name="쉼표 [0] 4 4" xfId="1660"/>
    <cellStyle name="쉼표 [0] 5" xfId="1661"/>
    <cellStyle name="쉼표 [0] 6" xfId="1662"/>
    <cellStyle name="쉼표 [0] 7" xfId="1663"/>
    <cellStyle name="쉼표 [0] 8" xfId="1664"/>
    <cellStyle name="쉼표 [0] 9" xfId="1665"/>
    <cellStyle name="스타일 1" xfId="1666"/>
    <cellStyle name="스타일 1 2" xfId="1667"/>
    <cellStyle name="스타일 10" xfId="1668"/>
    <cellStyle name="스타일 11" xfId="1669"/>
    <cellStyle name="스타일 12" xfId="1670"/>
    <cellStyle name="스타일 13" xfId="1671"/>
    <cellStyle name="스타일 14" xfId="1672"/>
    <cellStyle name="스타일 15" xfId="1673"/>
    <cellStyle name="스타일 16" xfId="1674"/>
    <cellStyle name="스타일 17" xfId="1675"/>
    <cellStyle name="스타일 18" xfId="1676"/>
    <cellStyle name="스타일 19" xfId="1677"/>
    <cellStyle name="스타일 2" xfId="1678"/>
    <cellStyle name="스타일 20" xfId="1679"/>
    <cellStyle name="스타일 3" xfId="1680"/>
    <cellStyle name="스타일 4" xfId="1681"/>
    <cellStyle name="스타일 5" xfId="1682"/>
    <cellStyle name="스타일 6" xfId="1683"/>
    <cellStyle name="스타일 7" xfId="1684"/>
    <cellStyle name="스타일 8" xfId="1685"/>
    <cellStyle name="스타일 9" xfId="1686"/>
    <cellStyle name="样式 1" xfId="1687"/>
    <cellStyle name="연결된 셀 2" xfId="1688"/>
    <cellStyle name="연결된 셀 3" xfId="1689"/>
    <cellStyle name="연결된 셀 4" xfId="1690"/>
    <cellStyle name="요약 2" xfId="1691"/>
    <cellStyle name="요약 3" xfId="1692"/>
    <cellStyle name="요약 4" xfId="1693"/>
    <cellStyle name="유형1" xfId="1694"/>
    <cellStyle name="一般_97C&amp;B-Budget (3)" xfId="1695"/>
    <cellStyle name="입력 2" xfId="1696"/>
    <cellStyle name="입력 3" xfId="1697"/>
    <cellStyle name="입력 4" xfId="1698"/>
    <cellStyle name="자리수" xfId="1699"/>
    <cellStyle name="자리수0" xfId="1700"/>
    <cellStyle name="제목 1 2" xfId="1701"/>
    <cellStyle name="제목 1 3" xfId="1702"/>
    <cellStyle name="제목 1 4" xfId="1703"/>
    <cellStyle name="제목 2 2" xfId="1704"/>
    <cellStyle name="제목 2 3" xfId="1705"/>
    <cellStyle name="제목 2 4" xfId="1706"/>
    <cellStyle name="제목 3 2" xfId="1707"/>
    <cellStyle name="제목 3 3" xfId="1708"/>
    <cellStyle name="제목 3 4" xfId="1709"/>
    <cellStyle name="제목 4 2" xfId="1710"/>
    <cellStyle name="제목 4 3" xfId="1711"/>
    <cellStyle name="제목 4 4" xfId="1712"/>
    <cellStyle name="제목 5" xfId="1713"/>
    <cellStyle name="제목 6" xfId="1714"/>
    <cellStyle name="제목 7" xfId="1715"/>
    <cellStyle name="좋음 2" xfId="1716"/>
    <cellStyle name="좋음 3" xfId="1717"/>
    <cellStyle name="좋음 4" xfId="1718"/>
    <cellStyle name="注释" xfId="1719"/>
    <cellStyle name="지정되지 않음" xfId="1720"/>
    <cellStyle name="差" xfId="1721"/>
    <cellStyle name="差_20090904_중국_CATCH_UP_2차_방안보고_1E_★" xfId="1722"/>
    <cellStyle name="差_Q3 Promotion Strategy" xfId="1723"/>
    <cellStyle name="差_Review and inquiry for sales JV FS_20080906-NET" xfId="1724"/>
    <cellStyle name="千位分隔[0]_Ks新" xfId="1725"/>
    <cellStyle name="출력 2" xfId="1726"/>
    <cellStyle name="출력 3" xfId="1727"/>
    <cellStyle name="출력 4" xfId="1728"/>
    <cellStyle name="콤마" xfId="1729"/>
    <cellStyle name="콤마 [0]_          " xfId="1730"/>
    <cellStyle name="콤마 [0]견적서(성남)" xfId="1731"/>
    <cellStyle name="콤마 [0]노무 (2)" xfId="1732"/>
    <cellStyle name="콤마,_x0005__x0014_" xfId="1733"/>
    <cellStyle name="콤마_          " xfId="1734"/>
    <cellStyle name="콤마鍮?(2)" xfId="1735"/>
    <cellStyle name="콤마견적 표지" xfId="1736"/>
    <cellStyle name="통화 [0] 2" xfId="1737"/>
    <cellStyle name="통화갑지(토탈)_1" xfId="1738"/>
    <cellStyle name="퍼센트" xfId="1739"/>
    <cellStyle name="标题" xfId="1740"/>
    <cellStyle name="标题 1" xfId="1741"/>
    <cellStyle name="标题 2" xfId="1742"/>
    <cellStyle name="标题 3" xfId="1743"/>
    <cellStyle name="标题 4" xfId="1744"/>
    <cellStyle name="표준" xfId="0" builtinId="0"/>
    <cellStyle name="표준 10" xfId="1745"/>
    <cellStyle name="표준 2" xfId="1746"/>
    <cellStyle name="표준 2 2" xfId="1747"/>
    <cellStyle name="표준 2 3" xfId="1748"/>
    <cellStyle name="표준 2 4" xfId="1749"/>
    <cellStyle name="표준 2_2008년 내수 전차종 Forecast 080416" xfId="1750"/>
    <cellStyle name="표준 3" xfId="1751"/>
    <cellStyle name="표준 3 2" xfId="1752"/>
    <cellStyle name="표준 3 2 2" xfId="1753"/>
    <cellStyle name="표준 3 2_2009 sales plan share" xfId="1754"/>
    <cellStyle name="표준 3 3" xfId="1755"/>
    <cellStyle name="표준 3 4" xfId="1756"/>
    <cellStyle name="표준 3_bpi 그래프" xfId="1757"/>
    <cellStyle name="표준 4" xfId="1758"/>
    <cellStyle name="표준 5" xfId="1759"/>
    <cellStyle name="표준 6" xfId="1760"/>
    <cellStyle name="표준 7" xfId="1761"/>
    <cellStyle name="표준 8" xfId="1762"/>
    <cellStyle name="표준 9" xfId="1763"/>
    <cellStyle name="표준_06.1월임원생판(후)_09.9월2차생판회의" xfId="1764"/>
    <cellStyle name="標準_MileStone for W150,Y220,A100 &amp; D100" xfId="1765"/>
    <cellStyle name="표준像呼?(2)" xfId="1766"/>
    <cellStyle name="표준茱볐뼁?(2)_갑지(토탈)" xfId="1767"/>
    <cellStyle name="표준渦潟뼁ぜ?갑지(토탈)_laroux" xfId="1768"/>
    <cellStyle name="퓭닉_ㅶA??絡 " xfId="1769"/>
    <cellStyle name="합산" xfId="1770"/>
    <cellStyle name="桁区切り_汽車城ＦＳ7z18" xfId="1771"/>
    <cellStyle name="解释性文本" xfId="1772"/>
    <cellStyle name="好" xfId="1773"/>
    <cellStyle name="好_20090904_중국_CATCH_UP_2차_방안보고_1E_★" xfId="1774"/>
    <cellStyle name="好_Q3 Promotion Strategy" xfId="1775"/>
    <cellStyle name="好_Review and inquiry for sales JV FS_20080906-NET" xfId="1776"/>
    <cellStyle name="货币 3" xfId="1777"/>
    <cellStyle name="货币 3 2" xfId="1778"/>
    <cellStyle name="货币 3 2 2" xfId="1779"/>
    <cellStyle name="화폐기호" xfId="1780"/>
    <cellStyle name="화폐기호 2" xfId="1781"/>
    <cellStyle name="화폐기호0" xfId="1782"/>
    <cellStyle name="화폐기호0 2" xfId="1783"/>
    <cellStyle name="汇总" xfId="17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359020</xdr:colOff>
      <xdr:row>0</xdr:row>
      <xdr:rowOff>0</xdr:rowOff>
    </xdr:from>
    <xdr:to>
      <xdr:col>12</xdr:col>
      <xdr:colOff>21982</xdr:colOff>
      <xdr:row>16</xdr:row>
      <xdr:rowOff>175847</xdr:rowOff>
    </xdr:to>
    <xdr:pic>
      <xdr:nvPicPr>
        <xdr:cNvPr id="4" name="Picture 4" descr="https://imgauto-phinf.pstatic.net/20230331_211/auto_1680223829148g9Grk_JPEG/20230331095028_4K2uCrb8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2366" y="0"/>
          <a:ext cx="4300904" cy="42276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351692</xdr:colOff>
      <xdr:row>16</xdr:row>
      <xdr:rowOff>205219</xdr:rowOff>
    </xdr:to>
    <xdr:pic>
      <xdr:nvPicPr>
        <xdr:cNvPr id="7" name="Picture 2" descr="https://imgauto-phinf.pstatic.net/20230331_177/auto_1680223828566y4s9q_JPEG/20230331095028_46ydv9VP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85038" cy="4257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motor.com/0.%20IR&#54016;/2.%20&#54032;&#47588;&amp;&#49373;&#49328;/1.&#54032;&#47588;/1.%20&#49892;&#51201;%20&#51221;&#47532;(&#50900;&#48324;)/2013/Sales_Performance_2013_December(&#45572;&#51201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otal Sales Vol. 2013"/>
      <sheetName val="2012"/>
      <sheetName val="2011"/>
      <sheetName val="2010"/>
      <sheetName val="Data"/>
    </sheetNames>
    <sheetDataSet>
      <sheetData sheetId="0"/>
      <sheetData sheetId="1"/>
      <sheetData sheetId="2">
        <row r="19">
          <cell r="Q19">
            <v>5226</v>
          </cell>
        </row>
        <row r="20">
          <cell r="Q20">
            <v>1</v>
          </cell>
        </row>
        <row r="21">
          <cell r="Q21">
            <v>0</v>
          </cell>
        </row>
        <row r="22">
          <cell r="Q22">
            <v>16685</v>
          </cell>
        </row>
        <row r="23">
          <cell r="Q23">
            <v>20370</v>
          </cell>
        </row>
        <row r="24">
          <cell r="Q24">
            <v>971</v>
          </cell>
        </row>
        <row r="25">
          <cell r="Q25">
            <v>2434</v>
          </cell>
        </row>
        <row r="26">
          <cell r="Q26">
            <v>2013</v>
          </cell>
        </row>
        <row r="31">
          <cell r="Q31">
            <v>5703</v>
          </cell>
        </row>
        <row r="32">
          <cell r="Q32">
            <v>14109</v>
          </cell>
        </row>
        <row r="33">
          <cell r="Q33">
            <v>2030</v>
          </cell>
        </row>
        <row r="34">
          <cell r="Q34">
            <v>32975</v>
          </cell>
        </row>
        <row r="35">
          <cell r="Q35">
            <v>15458</v>
          </cell>
        </row>
        <row r="36">
          <cell r="Q36">
            <v>1139</v>
          </cell>
        </row>
        <row r="37">
          <cell r="Q37">
            <v>139</v>
          </cell>
        </row>
        <row r="40">
          <cell r="Q40">
            <v>1464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view="pageBreakPreview" zoomScale="130" zoomScaleNormal="100" zoomScaleSheetLayoutView="130" workbookViewId="0">
      <selection activeCell="F25" sqref="F25:L25"/>
    </sheetView>
  </sheetViews>
  <sheetFormatPr defaultColWidth="9" defaultRowHeight="16.5"/>
  <cols>
    <col min="1" max="1" width="3.625" style="1" customWidth="1"/>
    <col min="2" max="11" width="9" style="1"/>
    <col min="12" max="12" width="6.625" style="1" customWidth="1"/>
    <col min="13" max="16384" width="9" style="1"/>
  </cols>
  <sheetData>
    <row r="1" spans="1:12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12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2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</row>
    <row r="7" spans="1:12" s="3" customFormat="1" ht="42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</row>
    <row r="8" spans="1:12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</row>
    <row r="9" spans="1:12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</row>
    <row r="10" spans="1:12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</row>
    <row r="11" spans="1:12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</row>
    <row r="12" spans="1:12" ht="42.75" customHeight="1">
      <c r="A12" s="577"/>
      <c r="B12" s="577"/>
      <c r="C12" s="577"/>
      <c r="D12" s="577"/>
      <c r="E12" s="577"/>
      <c r="F12" s="577"/>
      <c r="G12" s="577"/>
      <c r="H12" s="577"/>
      <c r="I12" s="577"/>
      <c r="J12" s="577"/>
      <c r="K12" s="577"/>
      <c r="L12" s="577"/>
    </row>
    <row r="13" spans="1:12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</row>
    <row r="14" spans="1:12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</row>
    <row r="15" spans="1:12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</row>
    <row r="16" spans="1:12">
      <c r="A16" s="75"/>
      <c r="B16" s="75"/>
      <c r="C16" s="78"/>
      <c r="D16" s="78"/>
      <c r="E16" s="78"/>
      <c r="F16" s="78"/>
      <c r="G16" s="78"/>
      <c r="H16" s="78"/>
      <c r="I16" s="78"/>
      <c r="J16" s="78"/>
      <c r="K16" s="75"/>
      <c r="L16" s="75"/>
    </row>
    <row r="17" spans="1:12">
      <c r="A17" s="75"/>
      <c r="B17" s="75"/>
      <c r="C17" s="78"/>
      <c r="D17" s="78"/>
      <c r="E17" s="80"/>
      <c r="F17" s="80"/>
      <c r="G17" s="80"/>
      <c r="H17" s="80"/>
      <c r="I17" s="78"/>
      <c r="J17" s="78"/>
      <c r="K17" s="75"/>
      <c r="L17" s="75"/>
    </row>
    <row r="18" spans="1:12" ht="5.25" customHeight="1">
      <c r="A18" s="83"/>
      <c r="B18" s="83"/>
      <c r="C18" s="84"/>
      <c r="D18" s="84"/>
      <c r="E18" s="85"/>
      <c r="F18" s="85"/>
      <c r="G18" s="85"/>
      <c r="H18" s="85"/>
      <c r="I18" s="84"/>
      <c r="J18" s="84"/>
      <c r="K18" s="83"/>
      <c r="L18" s="83"/>
    </row>
    <row r="19" spans="1:12" s="2" customFormat="1" ht="16.5" customHeight="1">
      <c r="A19" s="578" t="s">
        <v>258</v>
      </c>
      <c r="B19" s="578"/>
      <c r="C19" s="578"/>
      <c r="D19" s="578"/>
      <c r="E19" s="578"/>
      <c r="F19" s="578"/>
      <c r="G19" s="578"/>
      <c r="H19" s="82"/>
      <c r="I19" s="81"/>
      <c r="J19" s="81"/>
      <c r="K19" s="77"/>
      <c r="L19" s="77"/>
    </row>
    <row r="20" spans="1:12" ht="16.5" customHeight="1">
      <c r="A20" s="578"/>
      <c r="B20" s="578"/>
      <c r="C20" s="578"/>
      <c r="D20" s="578"/>
      <c r="E20" s="578"/>
      <c r="F20" s="578"/>
      <c r="G20" s="578"/>
      <c r="H20" s="82"/>
      <c r="I20" s="78"/>
      <c r="J20" s="78"/>
      <c r="K20" s="75"/>
      <c r="L20" s="75"/>
    </row>
    <row r="21" spans="1:12" ht="5.25" customHeight="1">
      <c r="A21" s="282"/>
      <c r="B21" s="282"/>
      <c r="C21" s="283"/>
      <c r="D21" s="283"/>
      <c r="E21" s="284"/>
      <c r="F21" s="284"/>
      <c r="G21" s="284" t="s">
        <v>203</v>
      </c>
      <c r="H21" s="82"/>
      <c r="I21" s="78"/>
      <c r="J21" s="78"/>
      <c r="K21" s="75"/>
      <c r="L21" s="75"/>
    </row>
    <row r="22" spans="1:12" ht="26.25">
      <c r="A22" s="145"/>
      <c r="B22" s="518" t="s">
        <v>204</v>
      </c>
      <c r="C22" s="518"/>
      <c r="D22" s="518"/>
      <c r="E22" s="519"/>
      <c r="F22" s="519"/>
      <c r="G22" s="283"/>
      <c r="H22" s="78"/>
      <c r="I22" s="78"/>
      <c r="J22" s="78"/>
      <c r="K22" s="75"/>
      <c r="L22" s="75"/>
    </row>
    <row r="23" spans="1:12" ht="21" customHeight="1">
      <c r="A23" s="145"/>
      <c r="B23" s="518" t="s">
        <v>261</v>
      </c>
      <c r="C23" s="518"/>
      <c r="D23" s="518"/>
      <c r="E23" s="520"/>
      <c r="F23" s="520"/>
      <c r="G23" s="282"/>
      <c r="H23" s="75"/>
      <c r="I23" s="75"/>
      <c r="J23" s="75"/>
      <c r="K23" s="75"/>
      <c r="L23" s="75"/>
    </row>
    <row r="24" spans="1:12" ht="21" customHeight="1">
      <c r="A24" s="75"/>
      <c r="B24" s="75"/>
      <c r="C24" s="75"/>
      <c r="D24" s="75"/>
      <c r="E24" s="75"/>
      <c r="F24" s="75"/>
      <c r="G24" s="79"/>
      <c r="H24" s="79"/>
      <c r="I24" s="75"/>
      <c r="J24" s="75"/>
      <c r="K24" s="75"/>
      <c r="L24" s="75"/>
    </row>
    <row r="25" spans="1:12" ht="21" customHeight="1">
      <c r="A25" s="75"/>
      <c r="B25" s="75"/>
      <c r="C25" s="75"/>
      <c r="D25" s="75"/>
      <c r="E25" s="75"/>
      <c r="F25" s="579" t="s">
        <v>79</v>
      </c>
      <c r="G25" s="579"/>
      <c r="H25" s="579"/>
      <c r="I25" s="579"/>
      <c r="J25" s="579"/>
      <c r="K25" s="579"/>
      <c r="L25" s="579"/>
    </row>
  </sheetData>
  <mergeCells count="3">
    <mergeCell ref="A12:L12"/>
    <mergeCell ref="A19:G20"/>
    <mergeCell ref="F25:L25"/>
  </mergeCells>
  <phoneticPr fontId="112" type="noConversion"/>
  <printOptions horizontalCentered="1"/>
  <pageMargins left="0.25" right="0.25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6"/>
  <sheetViews>
    <sheetView showGridLines="0" zoomScale="80" zoomScaleNormal="80" workbookViewId="0">
      <pane xSplit="4" topLeftCell="E1" activePane="topRight" state="frozen"/>
      <selection activeCell="I25" sqref="I25"/>
      <selection pane="topRight"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199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28" t="s">
        <v>200</v>
      </c>
      <c r="F3" s="629"/>
      <c r="G3" s="629"/>
      <c r="H3" s="629"/>
      <c r="I3" s="629"/>
      <c r="J3" s="629"/>
      <c r="K3" s="629"/>
      <c r="L3" s="629"/>
      <c r="M3" s="629"/>
      <c r="N3" s="629"/>
      <c r="O3" s="629"/>
      <c r="P3" s="629"/>
      <c r="Q3" s="630"/>
      <c r="R3" s="9"/>
      <c r="S3" s="631" t="s">
        <v>101</v>
      </c>
      <c r="T3" s="632"/>
      <c r="U3" s="633"/>
    </row>
    <row r="4" spans="1:21" ht="16.5">
      <c r="A4" s="634" t="s">
        <v>16</v>
      </c>
      <c r="B4" s="635"/>
      <c r="C4" s="636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201</v>
      </c>
      <c r="T4" s="13" t="s">
        <v>29</v>
      </c>
      <c r="U4" s="13" t="s">
        <v>202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37" t="s">
        <v>32</v>
      </c>
      <c r="C6" s="20" t="s">
        <v>33</v>
      </c>
      <c r="D6" s="10">
        <f>D20+D32</f>
        <v>0</v>
      </c>
      <c r="E6" s="21">
        <f t="shared" ref="E6:P6" si="0">E20+E32+E42</f>
        <v>624</v>
      </c>
      <c r="F6" s="21">
        <f t="shared" si="0"/>
        <v>707</v>
      </c>
      <c r="G6" s="21">
        <f t="shared" si="0"/>
        <v>772</v>
      </c>
      <c r="H6" s="21">
        <f t="shared" si="0"/>
        <v>1117</v>
      </c>
      <c r="I6" s="21">
        <f t="shared" si="0"/>
        <v>996</v>
      </c>
      <c r="J6" s="21">
        <f t="shared" si="0"/>
        <v>1180</v>
      </c>
      <c r="K6" s="21">
        <f t="shared" si="0"/>
        <v>1032</v>
      </c>
      <c r="L6" s="21">
        <f t="shared" si="0"/>
        <v>1296</v>
      </c>
      <c r="M6" s="21">
        <f t="shared" si="0"/>
        <v>782</v>
      </c>
      <c r="N6" s="21">
        <f t="shared" si="0"/>
        <v>732</v>
      </c>
      <c r="O6" s="21">
        <f t="shared" si="0"/>
        <v>804</v>
      </c>
      <c r="P6" s="21">
        <f t="shared" si="0"/>
        <v>1210</v>
      </c>
      <c r="Q6" s="22">
        <f t="shared" ref="Q6:Q14" si="1">SUM(E6:P6)</f>
        <v>11252</v>
      </c>
      <c r="R6" s="23"/>
      <c r="S6" s="22">
        <f t="shared" ref="S6:S13" si="2">S20+S32</f>
        <v>10447</v>
      </c>
      <c r="T6" s="187">
        <f>Q6/S6-1</f>
        <v>7.7055614051880994E-2</v>
      </c>
      <c r="U6" s="22">
        <f>U20+U32</f>
        <v>13357</v>
      </c>
    </row>
    <row r="7" spans="1:21" ht="15.75" customHeight="1">
      <c r="A7" s="25"/>
      <c r="B7" s="638"/>
      <c r="C7" s="27" t="s">
        <v>34</v>
      </c>
      <c r="D7" s="10"/>
      <c r="E7" s="28">
        <f t="shared" ref="E7:P7" si="3">E21+E33</f>
        <v>0</v>
      </c>
      <c r="F7" s="28">
        <f t="shared" si="3"/>
        <v>0</v>
      </c>
      <c r="G7" s="28">
        <f t="shared" si="3"/>
        <v>0</v>
      </c>
      <c r="H7" s="28">
        <f t="shared" si="3"/>
        <v>0</v>
      </c>
      <c r="I7" s="28">
        <f t="shared" si="3"/>
        <v>0</v>
      </c>
      <c r="J7" s="28">
        <f t="shared" si="3"/>
        <v>0</v>
      </c>
      <c r="K7" s="28">
        <f t="shared" si="3"/>
        <v>0</v>
      </c>
      <c r="L7" s="28">
        <f t="shared" si="3"/>
        <v>0</v>
      </c>
      <c r="M7" s="28">
        <f t="shared" si="3"/>
        <v>0</v>
      </c>
      <c r="N7" s="28">
        <f t="shared" si="3"/>
        <v>0</v>
      </c>
      <c r="O7" s="28">
        <f t="shared" si="3"/>
        <v>0</v>
      </c>
      <c r="P7" s="28">
        <f t="shared" si="3"/>
        <v>0</v>
      </c>
      <c r="Q7" s="29">
        <f t="shared" si="1"/>
        <v>0</v>
      </c>
      <c r="R7" s="23"/>
      <c r="S7" s="29">
        <f t="shared" si="2"/>
        <v>0</v>
      </c>
      <c r="T7" s="188"/>
      <c r="U7" s="29">
        <f>U21+U33</f>
        <v>8880</v>
      </c>
    </row>
    <row r="8" spans="1:21" ht="15.75" customHeight="1">
      <c r="A8" s="25"/>
      <c r="B8" s="638"/>
      <c r="C8" s="27" t="s">
        <v>35</v>
      </c>
      <c r="D8" s="10"/>
      <c r="E8" s="28">
        <f t="shared" ref="E8:P8" si="4">E22+E34+E43</f>
        <v>0</v>
      </c>
      <c r="F8" s="28">
        <f t="shared" si="4"/>
        <v>0</v>
      </c>
      <c r="G8" s="28">
        <f t="shared" si="4"/>
        <v>5</v>
      </c>
      <c r="H8" s="28">
        <f t="shared" si="4"/>
        <v>0</v>
      </c>
      <c r="I8" s="28">
        <f t="shared" si="4"/>
        <v>0</v>
      </c>
      <c r="J8" s="28">
        <f t="shared" si="4"/>
        <v>90</v>
      </c>
      <c r="K8" s="28">
        <f t="shared" si="4"/>
        <v>0</v>
      </c>
      <c r="L8" s="28">
        <f t="shared" si="4"/>
        <v>0</v>
      </c>
      <c r="M8" s="28">
        <f t="shared" si="4"/>
        <v>0</v>
      </c>
      <c r="N8" s="28">
        <f t="shared" si="4"/>
        <v>0</v>
      </c>
      <c r="O8" s="28">
        <f t="shared" si="4"/>
        <v>0</v>
      </c>
      <c r="P8" s="28">
        <f t="shared" si="4"/>
        <v>0</v>
      </c>
      <c r="Q8" s="29">
        <f t="shared" si="1"/>
        <v>95</v>
      </c>
      <c r="R8" s="23"/>
      <c r="S8" s="29">
        <f t="shared" si="2"/>
        <v>388</v>
      </c>
      <c r="T8" s="208">
        <f t="shared" ref="T8:T15" si="5">Q8/S8-1</f>
        <v>-0.75515463917525771</v>
      </c>
      <c r="U8" s="29">
        <f>U22+U34</f>
        <v>2683</v>
      </c>
    </row>
    <row r="9" spans="1:21" ht="15.75" customHeight="1">
      <c r="A9" s="25"/>
      <c r="B9" s="638"/>
      <c r="C9" s="27" t="s">
        <v>55</v>
      </c>
      <c r="D9" s="10"/>
      <c r="E9" s="28">
        <f t="shared" ref="E9:P14" si="6">E23+E35</f>
        <v>1440</v>
      </c>
      <c r="F9" s="28">
        <f t="shared" si="6"/>
        <v>1590</v>
      </c>
      <c r="G9" s="28">
        <f t="shared" si="6"/>
        <v>1241</v>
      </c>
      <c r="H9" s="28">
        <f t="shared" si="6"/>
        <v>1004</v>
      </c>
      <c r="I9" s="28">
        <f t="shared" si="6"/>
        <v>1193</v>
      </c>
      <c r="J9" s="28">
        <f t="shared" si="6"/>
        <v>1184</v>
      </c>
      <c r="K9" s="28">
        <f t="shared" si="6"/>
        <v>1116</v>
      </c>
      <c r="L9" s="28">
        <f t="shared" si="6"/>
        <v>959</v>
      </c>
      <c r="M9" s="28">
        <f t="shared" si="6"/>
        <v>1279</v>
      </c>
      <c r="N9" s="28">
        <f t="shared" si="6"/>
        <v>1061</v>
      </c>
      <c r="O9" s="28">
        <f t="shared" si="6"/>
        <v>1107</v>
      </c>
      <c r="P9" s="28">
        <f t="shared" si="6"/>
        <v>1393</v>
      </c>
      <c r="Q9" s="29">
        <f t="shared" si="1"/>
        <v>14567</v>
      </c>
      <c r="R9" s="23"/>
      <c r="S9" s="29">
        <f t="shared" si="2"/>
        <v>25098</v>
      </c>
      <c r="T9" s="188">
        <f t="shared" si="5"/>
        <v>-0.41959518686747943</v>
      </c>
      <c r="U9" s="29">
        <f>U23+U35</f>
        <v>59703</v>
      </c>
    </row>
    <row r="10" spans="1:21" ht="15.75" customHeight="1">
      <c r="A10" s="25"/>
      <c r="B10" s="280"/>
      <c r="C10" s="27" t="s">
        <v>111</v>
      </c>
      <c r="D10" s="10"/>
      <c r="E10" s="28">
        <f t="shared" si="6"/>
        <v>4973</v>
      </c>
      <c r="F10" s="28">
        <f t="shared" si="6"/>
        <v>5156</v>
      </c>
      <c r="G10" s="28">
        <f t="shared" si="6"/>
        <v>7225</v>
      </c>
      <c r="H10" s="28">
        <f t="shared" si="6"/>
        <v>7788</v>
      </c>
      <c r="I10" s="28">
        <f t="shared" si="6"/>
        <v>7545</v>
      </c>
      <c r="J10" s="28">
        <f t="shared" si="6"/>
        <v>8065</v>
      </c>
      <c r="K10" s="28">
        <f t="shared" si="6"/>
        <v>7279</v>
      </c>
      <c r="L10" s="28">
        <f t="shared" si="6"/>
        <v>6591</v>
      </c>
      <c r="M10" s="28">
        <f t="shared" si="6"/>
        <v>6158</v>
      </c>
      <c r="N10" s="28">
        <f t="shared" si="6"/>
        <v>7838</v>
      </c>
      <c r="O10" s="28">
        <f t="shared" si="6"/>
        <v>7750</v>
      </c>
      <c r="P10" s="28">
        <f t="shared" si="6"/>
        <v>9453</v>
      </c>
      <c r="Q10" s="29">
        <f>SUM(E10:P10)</f>
        <v>85821</v>
      </c>
      <c r="R10" s="23"/>
      <c r="S10" s="29">
        <f t="shared" si="2"/>
        <v>63693</v>
      </c>
      <c r="T10" s="208">
        <f t="shared" si="5"/>
        <v>0.34741651358862047</v>
      </c>
      <c r="U10" s="29"/>
    </row>
    <row r="11" spans="1:21" ht="15.75" customHeight="1">
      <c r="A11" s="25"/>
      <c r="B11" s="281" t="s">
        <v>36</v>
      </c>
      <c r="C11" s="32" t="s">
        <v>47</v>
      </c>
      <c r="D11" s="10"/>
      <c r="E11" s="33">
        <f t="shared" si="6"/>
        <v>2356</v>
      </c>
      <c r="F11" s="33">
        <f t="shared" si="6"/>
        <v>2339</v>
      </c>
      <c r="G11" s="33">
        <f t="shared" si="6"/>
        <v>2951</v>
      </c>
      <c r="H11" s="33">
        <f t="shared" si="6"/>
        <v>2684</v>
      </c>
      <c r="I11" s="33">
        <f t="shared" si="6"/>
        <v>2722</v>
      </c>
      <c r="J11" s="33">
        <f t="shared" si="6"/>
        <v>2790</v>
      </c>
      <c r="K11" s="33">
        <f t="shared" si="6"/>
        <v>2714</v>
      </c>
      <c r="L11" s="33">
        <f t="shared" si="6"/>
        <v>2724</v>
      </c>
      <c r="M11" s="33">
        <f t="shared" si="6"/>
        <v>3025</v>
      </c>
      <c r="N11" s="33">
        <f t="shared" si="6"/>
        <v>3181</v>
      </c>
      <c r="O11" s="33">
        <f t="shared" si="6"/>
        <v>3228</v>
      </c>
      <c r="P11" s="33">
        <f t="shared" si="6"/>
        <v>3656</v>
      </c>
      <c r="Q11" s="34">
        <f t="shared" si="1"/>
        <v>34370</v>
      </c>
      <c r="R11" s="23"/>
      <c r="S11" s="23">
        <f t="shared" si="2"/>
        <v>34304</v>
      </c>
      <c r="T11" s="189">
        <f t="shared" si="5"/>
        <v>1.923973880596952E-3</v>
      </c>
      <c r="U11" s="23">
        <f>U25+U37</f>
        <v>37719</v>
      </c>
    </row>
    <row r="12" spans="1:21" ht="15.75" customHeight="1">
      <c r="A12" s="25"/>
      <c r="B12" s="280" t="s">
        <v>37</v>
      </c>
      <c r="C12" s="27" t="s">
        <v>57</v>
      </c>
      <c r="D12" s="10"/>
      <c r="E12" s="28">
        <f t="shared" si="6"/>
        <v>606</v>
      </c>
      <c r="F12" s="28">
        <f t="shared" si="6"/>
        <v>716</v>
      </c>
      <c r="G12" s="28">
        <f t="shared" si="6"/>
        <v>688</v>
      </c>
      <c r="H12" s="28">
        <f t="shared" si="6"/>
        <v>765</v>
      </c>
      <c r="I12" s="28">
        <f t="shared" si="6"/>
        <v>752</v>
      </c>
      <c r="J12" s="28">
        <f t="shared" si="6"/>
        <v>746</v>
      </c>
      <c r="K12" s="28">
        <f t="shared" si="6"/>
        <v>591</v>
      </c>
      <c r="L12" s="28">
        <f t="shared" si="6"/>
        <v>552</v>
      </c>
      <c r="M12" s="28">
        <f t="shared" si="6"/>
        <v>844</v>
      </c>
      <c r="N12" s="28">
        <f t="shared" si="6"/>
        <v>850</v>
      </c>
      <c r="O12" s="28">
        <f t="shared" si="6"/>
        <v>772</v>
      </c>
      <c r="P12" s="28">
        <f t="shared" si="6"/>
        <v>888</v>
      </c>
      <c r="Q12" s="29">
        <f t="shared" si="1"/>
        <v>8770</v>
      </c>
      <c r="R12" s="23"/>
      <c r="S12" s="29">
        <f t="shared" si="2"/>
        <v>9305</v>
      </c>
      <c r="T12" s="188">
        <f t="shared" si="5"/>
        <v>-5.7495969908651245E-2</v>
      </c>
      <c r="U12" s="29">
        <f>U26+U38</f>
        <v>14806</v>
      </c>
    </row>
    <row r="13" spans="1:21" ht="15.75" customHeight="1">
      <c r="A13" s="25"/>
      <c r="B13" s="281" t="s">
        <v>38</v>
      </c>
      <c r="C13" s="36" t="s">
        <v>115</v>
      </c>
      <c r="D13" s="10"/>
      <c r="E13" s="33">
        <f t="shared" si="6"/>
        <v>83</v>
      </c>
      <c r="F13" s="33">
        <f t="shared" si="6"/>
        <v>66</v>
      </c>
      <c r="G13" s="33">
        <f t="shared" si="6"/>
        <v>128</v>
      </c>
      <c r="H13" s="33">
        <f t="shared" si="6"/>
        <v>104</v>
      </c>
      <c r="I13" s="33">
        <f t="shared" si="6"/>
        <v>74</v>
      </c>
      <c r="J13" s="33">
        <f t="shared" si="6"/>
        <v>112</v>
      </c>
      <c r="K13" s="33">
        <f t="shared" si="6"/>
        <v>52</v>
      </c>
      <c r="L13" s="33">
        <f t="shared" si="6"/>
        <v>56</v>
      </c>
      <c r="M13" s="33">
        <f t="shared" si="6"/>
        <v>56</v>
      </c>
      <c r="N13" s="33">
        <f t="shared" si="6"/>
        <v>66</v>
      </c>
      <c r="O13" s="33">
        <f t="shared" si="6"/>
        <v>67</v>
      </c>
      <c r="P13" s="33">
        <f t="shared" si="6"/>
        <v>105</v>
      </c>
      <c r="Q13" s="34">
        <f t="shared" si="1"/>
        <v>969</v>
      </c>
      <c r="R13" s="23"/>
      <c r="S13" s="23">
        <f t="shared" si="2"/>
        <v>1306</v>
      </c>
      <c r="T13" s="189">
        <f t="shared" si="5"/>
        <v>-0.25803981623277183</v>
      </c>
      <c r="U13" s="23">
        <f>U27+U39</f>
        <v>2735</v>
      </c>
    </row>
    <row r="14" spans="1:21" ht="15.75" customHeight="1">
      <c r="A14" s="150"/>
      <c r="B14" s="639" t="s">
        <v>94</v>
      </c>
      <c r="C14" s="640"/>
      <c r="D14" s="10"/>
      <c r="E14" s="151">
        <f>E28+E40</f>
        <v>10082</v>
      </c>
      <c r="F14" s="151">
        <f t="shared" si="6"/>
        <v>10574</v>
      </c>
      <c r="G14" s="151">
        <f t="shared" si="6"/>
        <v>13010</v>
      </c>
      <c r="H14" s="151">
        <f t="shared" si="6"/>
        <v>13462</v>
      </c>
      <c r="I14" s="151">
        <f t="shared" si="6"/>
        <v>13282</v>
      </c>
      <c r="J14" s="151">
        <f t="shared" si="6"/>
        <v>14077</v>
      </c>
      <c r="K14" s="151">
        <f>K28+K40</f>
        <v>12784</v>
      </c>
      <c r="L14" s="151">
        <f t="shared" si="6"/>
        <v>12178</v>
      </c>
      <c r="M14" s="151">
        <f t="shared" si="6"/>
        <v>12144</v>
      </c>
      <c r="N14" s="151">
        <f t="shared" si="6"/>
        <v>13728</v>
      </c>
      <c r="O14" s="151">
        <f t="shared" si="6"/>
        <v>13728</v>
      </c>
      <c r="P14" s="151">
        <f t="shared" si="6"/>
        <v>16705</v>
      </c>
      <c r="Q14" s="152">
        <f t="shared" si="1"/>
        <v>155754</v>
      </c>
      <c r="R14" s="23"/>
      <c r="S14" s="170">
        <f>SUM(S6:S13)</f>
        <v>144541</v>
      </c>
      <c r="T14" s="190">
        <f t="shared" si="5"/>
        <v>7.7576604562027418E-2</v>
      </c>
      <c r="U14" s="170">
        <f>SUM(U6:U13)</f>
        <v>139883</v>
      </c>
    </row>
    <row r="15" spans="1:21" ht="15.75" customHeight="1">
      <c r="A15" s="39"/>
      <c r="B15" s="641" t="s">
        <v>80</v>
      </c>
      <c r="C15" s="642"/>
      <c r="D15" s="153"/>
      <c r="E15" s="193">
        <f t="shared" ref="E15:P15" si="7">E14+E44</f>
        <v>10082</v>
      </c>
      <c r="F15" s="193">
        <f t="shared" si="7"/>
        <v>10574</v>
      </c>
      <c r="G15" s="193">
        <f t="shared" si="7"/>
        <v>13010</v>
      </c>
      <c r="H15" s="193">
        <f t="shared" si="7"/>
        <v>13462</v>
      </c>
      <c r="I15" s="193">
        <f t="shared" si="7"/>
        <v>13282</v>
      </c>
      <c r="J15" s="193">
        <f t="shared" si="7"/>
        <v>14167</v>
      </c>
      <c r="K15" s="193">
        <f t="shared" si="7"/>
        <v>12784</v>
      </c>
      <c r="L15" s="193">
        <f t="shared" si="7"/>
        <v>12178</v>
      </c>
      <c r="M15" s="193">
        <f t="shared" si="7"/>
        <v>12144</v>
      </c>
      <c r="N15" s="193">
        <f t="shared" si="7"/>
        <v>13728</v>
      </c>
      <c r="O15" s="193">
        <f t="shared" si="7"/>
        <v>13728</v>
      </c>
      <c r="P15" s="193">
        <f t="shared" si="7"/>
        <v>16705</v>
      </c>
      <c r="Q15" s="194">
        <f>SUM(E15:P15)</f>
        <v>155844</v>
      </c>
      <c r="R15" s="195"/>
      <c r="S15" s="194">
        <f>S14+S44</f>
        <v>144764</v>
      </c>
      <c r="T15" s="196">
        <f t="shared" si="5"/>
        <v>7.6538365892072635E-2</v>
      </c>
      <c r="U15" s="194">
        <f>U14+U44</f>
        <v>141047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49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53"/>
      <c r="U17" s="53"/>
    </row>
    <row r="18" spans="1:21" ht="16.5">
      <c r="A18" s="634" t="s">
        <v>39</v>
      </c>
      <c r="B18" s="635"/>
      <c r="C18" s="636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201</v>
      </c>
      <c r="T18" s="13" t="s">
        <v>29</v>
      </c>
      <c r="U18" s="13" t="s">
        <v>202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637" t="s">
        <v>32</v>
      </c>
      <c r="C20" s="20" t="s">
        <v>33</v>
      </c>
      <c r="D20" s="10"/>
      <c r="E20" s="21">
        <v>292</v>
      </c>
      <c r="F20" s="21">
        <v>413</v>
      </c>
      <c r="G20" s="21">
        <v>473</v>
      </c>
      <c r="H20" s="21">
        <v>444</v>
      </c>
      <c r="I20" s="21">
        <v>386</v>
      </c>
      <c r="J20" s="21">
        <v>465</v>
      </c>
      <c r="K20" s="21">
        <v>260</v>
      </c>
      <c r="L20" s="21">
        <v>395</v>
      </c>
      <c r="M20" s="21">
        <v>451</v>
      </c>
      <c r="N20" s="21">
        <v>461</v>
      </c>
      <c r="O20" s="21">
        <v>476</v>
      </c>
      <c r="P20" s="21">
        <v>744</v>
      </c>
      <c r="Q20" s="22">
        <f t="shared" ref="Q20:Q27" si="8">SUM(E20:P20)</f>
        <v>5260</v>
      </c>
      <c r="R20" s="23"/>
      <c r="S20" s="21">
        <v>6087</v>
      </c>
      <c r="T20" s="180">
        <f>Q20/S20-1</f>
        <v>-0.13586331526203388</v>
      </c>
      <c r="U20" s="22">
        <v>7132</v>
      </c>
    </row>
    <row r="21" spans="1:21" ht="15.75" customHeight="1">
      <c r="A21" s="25"/>
      <c r="B21" s="638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  <c r="R21" s="23"/>
      <c r="S21" s="28"/>
      <c r="T21" s="198"/>
      <c r="U21" s="29"/>
    </row>
    <row r="22" spans="1:21" ht="15.75" customHeight="1">
      <c r="A22" s="25"/>
      <c r="B22" s="638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  <c r="R22" s="23"/>
      <c r="S22" s="28"/>
      <c r="T22" s="198"/>
      <c r="U22" s="29"/>
    </row>
    <row r="23" spans="1:21" ht="15.75" customHeight="1">
      <c r="A23" s="25"/>
      <c r="B23" s="638"/>
      <c r="C23" s="27" t="s">
        <v>54</v>
      </c>
      <c r="D23" s="10"/>
      <c r="E23" s="28">
        <v>723</v>
      </c>
      <c r="F23" s="28">
        <v>929</v>
      </c>
      <c r="G23" s="28">
        <v>843</v>
      </c>
      <c r="H23" s="28">
        <v>740</v>
      </c>
      <c r="I23" s="28">
        <v>803</v>
      </c>
      <c r="J23" s="28">
        <v>746</v>
      </c>
      <c r="K23" s="28">
        <v>487</v>
      </c>
      <c r="L23" s="28">
        <v>595</v>
      </c>
      <c r="M23" s="28">
        <v>609</v>
      </c>
      <c r="N23" s="28">
        <v>661</v>
      </c>
      <c r="O23" s="28">
        <v>834</v>
      </c>
      <c r="P23" s="28">
        <v>981</v>
      </c>
      <c r="Q23" s="29">
        <f t="shared" si="8"/>
        <v>8951</v>
      </c>
      <c r="R23" s="23"/>
      <c r="S23" s="28">
        <v>15677</v>
      </c>
      <c r="T23" s="181">
        <f t="shared" ref="T23:T28" si="9">Q23/S23-1</f>
        <v>-0.42903616763411367</v>
      </c>
      <c r="U23" s="29">
        <v>21840</v>
      </c>
    </row>
    <row r="24" spans="1:21" ht="15.75" customHeight="1">
      <c r="A24" s="25"/>
      <c r="B24" s="280"/>
      <c r="C24" s="27" t="s">
        <v>110</v>
      </c>
      <c r="D24" s="10"/>
      <c r="E24" s="28">
        <v>3222</v>
      </c>
      <c r="F24" s="28">
        <v>3374</v>
      </c>
      <c r="G24" s="28">
        <v>4797</v>
      </c>
      <c r="H24" s="28">
        <v>5375</v>
      </c>
      <c r="I24" s="28">
        <v>5490</v>
      </c>
      <c r="J24" s="28">
        <v>5711</v>
      </c>
      <c r="K24" s="28">
        <v>4409</v>
      </c>
      <c r="L24" s="28">
        <v>4357</v>
      </c>
      <c r="M24" s="28">
        <v>4056</v>
      </c>
      <c r="N24" s="28">
        <v>5441</v>
      </c>
      <c r="O24" s="28">
        <v>5090</v>
      </c>
      <c r="P24" s="28">
        <v>5613</v>
      </c>
      <c r="Q24" s="29">
        <f t="shared" si="8"/>
        <v>56935</v>
      </c>
      <c r="R24" s="23"/>
      <c r="S24" s="28">
        <v>45021</v>
      </c>
      <c r="T24" s="208">
        <f t="shared" si="9"/>
        <v>0.26463206059394495</v>
      </c>
      <c r="U24" s="29"/>
    </row>
    <row r="25" spans="1:21" ht="15.75" customHeight="1">
      <c r="A25" s="25"/>
      <c r="B25" s="281" t="s">
        <v>36</v>
      </c>
      <c r="C25" s="32" t="s">
        <v>48</v>
      </c>
      <c r="D25" s="10"/>
      <c r="E25" s="33">
        <v>1849</v>
      </c>
      <c r="F25" s="33">
        <v>1786</v>
      </c>
      <c r="G25" s="33">
        <v>2312</v>
      </c>
      <c r="H25" s="33">
        <v>2001</v>
      </c>
      <c r="I25" s="33">
        <v>1938</v>
      </c>
      <c r="J25" s="33">
        <v>2327</v>
      </c>
      <c r="K25" s="33">
        <v>2004</v>
      </c>
      <c r="L25" s="33">
        <v>1946</v>
      </c>
      <c r="M25" s="33">
        <v>2357</v>
      </c>
      <c r="N25" s="33">
        <v>2355</v>
      </c>
      <c r="O25" s="33">
        <v>2557</v>
      </c>
      <c r="P25" s="33">
        <v>2709</v>
      </c>
      <c r="Q25" s="34">
        <f t="shared" si="8"/>
        <v>26141</v>
      </c>
      <c r="R25" s="23"/>
      <c r="S25" s="33">
        <v>25905</v>
      </c>
      <c r="T25" s="182">
        <f t="shared" si="9"/>
        <v>9.1102103840956516E-3</v>
      </c>
      <c r="U25" s="34">
        <v>28292</v>
      </c>
    </row>
    <row r="26" spans="1:21" ht="15.75" customHeight="1">
      <c r="A26" s="25"/>
      <c r="B26" s="280" t="s">
        <v>37</v>
      </c>
      <c r="C26" s="27" t="s">
        <v>56</v>
      </c>
      <c r="D26" s="10"/>
      <c r="E26" s="28">
        <v>403</v>
      </c>
      <c r="F26" s="28">
        <v>415</v>
      </c>
      <c r="G26" s="28">
        <v>518</v>
      </c>
      <c r="H26" s="28">
        <v>470</v>
      </c>
      <c r="I26" s="28">
        <v>500</v>
      </c>
      <c r="J26" s="28">
        <v>389</v>
      </c>
      <c r="K26" s="28">
        <v>335</v>
      </c>
      <c r="L26" s="28">
        <v>328</v>
      </c>
      <c r="M26" s="28">
        <v>482</v>
      </c>
      <c r="N26" s="28">
        <v>466</v>
      </c>
      <c r="O26" s="28">
        <v>451</v>
      </c>
      <c r="P26" s="28">
        <v>553</v>
      </c>
      <c r="Q26" s="29">
        <f t="shared" si="8"/>
        <v>5310</v>
      </c>
      <c r="R26" s="23"/>
      <c r="S26" s="28">
        <v>5683</v>
      </c>
      <c r="T26" s="181">
        <f t="shared" si="9"/>
        <v>-6.5634348055604419E-2</v>
      </c>
      <c r="U26" s="29">
        <v>9075</v>
      </c>
    </row>
    <row r="27" spans="1:21" ht="15.75" customHeight="1">
      <c r="A27" s="25"/>
      <c r="B27" s="281" t="s">
        <v>38</v>
      </c>
      <c r="C27" s="36" t="s">
        <v>115</v>
      </c>
      <c r="D27" s="10"/>
      <c r="E27" s="33">
        <v>82</v>
      </c>
      <c r="F27" s="33">
        <v>65</v>
      </c>
      <c r="G27" s="33">
        <v>126</v>
      </c>
      <c r="H27" s="33">
        <v>103</v>
      </c>
      <c r="I27" s="33">
        <v>74</v>
      </c>
      <c r="J27" s="33">
        <v>112</v>
      </c>
      <c r="K27" s="33">
        <v>51</v>
      </c>
      <c r="L27" s="33">
        <v>55</v>
      </c>
      <c r="M27" s="33">
        <v>56</v>
      </c>
      <c r="N27" s="33">
        <v>66</v>
      </c>
      <c r="O27" s="33">
        <v>67</v>
      </c>
      <c r="P27" s="33">
        <v>100</v>
      </c>
      <c r="Q27" s="34">
        <f t="shared" si="8"/>
        <v>957</v>
      </c>
      <c r="R27" s="23"/>
      <c r="S27" s="33">
        <v>1291</v>
      </c>
      <c r="T27" s="182">
        <f t="shared" si="9"/>
        <v>-0.25871417505809446</v>
      </c>
      <c r="U27" s="34">
        <v>2697</v>
      </c>
    </row>
    <row r="28" spans="1:21" ht="15.75" customHeight="1">
      <c r="A28" s="39"/>
      <c r="B28" s="626" t="s">
        <v>81</v>
      </c>
      <c r="C28" s="627"/>
      <c r="D28" s="42"/>
      <c r="E28" s="43">
        <f t="shared" ref="E28:P28" si="10">SUM(E20:E27)</f>
        <v>6571</v>
      </c>
      <c r="F28" s="43">
        <f t="shared" si="10"/>
        <v>6982</v>
      </c>
      <c r="G28" s="43">
        <f t="shared" si="10"/>
        <v>9069</v>
      </c>
      <c r="H28" s="43">
        <f t="shared" si="10"/>
        <v>9133</v>
      </c>
      <c r="I28" s="43">
        <f t="shared" si="10"/>
        <v>9191</v>
      </c>
      <c r="J28" s="43">
        <f t="shared" si="10"/>
        <v>9750</v>
      </c>
      <c r="K28" s="43">
        <f t="shared" si="10"/>
        <v>7546</v>
      </c>
      <c r="L28" s="43">
        <f t="shared" si="10"/>
        <v>7676</v>
      </c>
      <c r="M28" s="43">
        <f t="shared" si="10"/>
        <v>8011</v>
      </c>
      <c r="N28" s="43">
        <f t="shared" si="10"/>
        <v>9450</v>
      </c>
      <c r="O28" s="43">
        <f t="shared" si="10"/>
        <v>9475</v>
      </c>
      <c r="P28" s="43">
        <f t="shared" si="10"/>
        <v>10700</v>
      </c>
      <c r="Q28" s="44">
        <f>SUM(E28:P28)</f>
        <v>103554</v>
      </c>
      <c r="R28" s="45"/>
      <c r="S28" s="43">
        <f>SUM(S20:S27)</f>
        <v>99664</v>
      </c>
      <c r="T28" s="183">
        <f t="shared" si="9"/>
        <v>3.903114464601054E-2</v>
      </c>
      <c r="U28" s="44">
        <f>SUM(U20:U27)</f>
        <v>69036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200"/>
      <c r="I29" s="54"/>
      <c r="J29" s="54"/>
      <c r="K29" s="200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634" t="s">
        <v>45</v>
      </c>
      <c r="B30" s="635"/>
      <c r="C30" s="636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201</v>
      </c>
      <c r="T30" s="13" t="s">
        <v>29</v>
      </c>
      <c r="U30" s="13" t="s">
        <v>202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637" t="s">
        <v>32</v>
      </c>
      <c r="C32" s="20" t="s">
        <v>33</v>
      </c>
      <c r="D32" s="10"/>
      <c r="E32" s="21">
        <v>332</v>
      </c>
      <c r="F32" s="21">
        <v>294</v>
      </c>
      <c r="G32" s="21">
        <v>299</v>
      </c>
      <c r="H32" s="21">
        <v>673</v>
      </c>
      <c r="I32" s="21">
        <v>610</v>
      </c>
      <c r="J32" s="21">
        <v>715</v>
      </c>
      <c r="K32" s="21">
        <v>772</v>
      </c>
      <c r="L32" s="21">
        <v>901</v>
      </c>
      <c r="M32" s="21">
        <v>331</v>
      </c>
      <c r="N32" s="21">
        <v>271</v>
      </c>
      <c r="O32" s="21">
        <v>328</v>
      </c>
      <c r="P32" s="21">
        <v>466</v>
      </c>
      <c r="Q32" s="22">
        <f t="shared" ref="Q32:Q39" si="11">SUM(E32:P32)</f>
        <v>5992</v>
      </c>
      <c r="R32" s="23"/>
      <c r="S32" s="21">
        <v>4360</v>
      </c>
      <c r="T32" s="180">
        <f>Q32/S32-1</f>
        <v>0.37431192660550461</v>
      </c>
      <c r="U32" s="22">
        <v>6225</v>
      </c>
    </row>
    <row r="33" spans="1:21" ht="15.75" customHeight="1">
      <c r="A33" s="25"/>
      <c r="B33" s="638"/>
      <c r="C33" s="27" t="s">
        <v>34</v>
      </c>
      <c r="D33" s="10"/>
      <c r="E33" s="28">
        <v>0</v>
      </c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9">
        <f t="shared" si="11"/>
        <v>0</v>
      </c>
      <c r="R33" s="23"/>
      <c r="S33" s="28">
        <v>0</v>
      </c>
      <c r="T33" s="181"/>
      <c r="U33" s="29">
        <v>8880</v>
      </c>
    </row>
    <row r="34" spans="1:21" ht="15.75" customHeight="1">
      <c r="A34" s="25"/>
      <c r="B34" s="638"/>
      <c r="C34" s="27" t="s">
        <v>35</v>
      </c>
      <c r="D34" s="10"/>
      <c r="E34" s="28">
        <v>0</v>
      </c>
      <c r="F34" s="28"/>
      <c r="G34" s="28">
        <v>5</v>
      </c>
      <c r="H34" s="28"/>
      <c r="I34" s="28"/>
      <c r="J34" s="28"/>
      <c r="K34" s="28"/>
      <c r="L34" s="28"/>
      <c r="M34" s="28"/>
      <c r="N34" s="28"/>
      <c r="O34" s="28"/>
      <c r="P34" s="28"/>
      <c r="Q34" s="29">
        <f t="shared" si="11"/>
        <v>5</v>
      </c>
      <c r="R34" s="23"/>
      <c r="S34" s="28">
        <v>388</v>
      </c>
      <c r="T34" s="208">
        <f t="shared" ref="T34:T40" si="12">Q34/S34-1</f>
        <v>-0.98711340206185572</v>
      </c>
      <c r="U34" s="29">
        <v>2683</v>
      </c>
    </row>
    <row r="35" spans="1:21" ht="15.75" customHeight="1">
      <c r="A35" s="25"/>
      <c r="B35" s="638"/>
      <c r="C35" s="27" t="s">
        <v>54</v>
      </c>
      <c r="D35" s="10"/>
      <c r="E35" s="28">
        <v>717</v>
      </c>
      <c r="F35" s="28">
        <v>661</v>
      </c>
      <c r="G35" s="28">
        <v>398</v>
      </c>
      <c r="H35" s="28">
        <v>264</v>
      </c>
      <c r="I35" s="28">
        <v>390</v>
      </c>
      <c r="J35" s="28">
        <v>438</v>
      </c>
      <c r="K35" s="28">
        <v>629</v>
      </c>
      <c r="L35" s="28">
        <v>364</v>
      </c>
      <c r="M35" s="28">
        <v>670</v>
      </c>
      <c r="N35" s="28">
        <v>400</v>
      </c>
      <c r="O35" s="28">
        <v>273</v>
      </c>
      <c r="P35" s="28">
        <v>412</v>
      </c>
      <c r="Q35" s="29">
        <f t="shared" si="11"/>
        <v>5616</v>
      </c>
      <c r="R35" s="23"/>
      <c r="S35" s="28">
        <v>9421</v>
      </c>
      <c r="T35" s="181">
        <f t="shared" si="12"/>
        <v>-0.40388493790468105</v>
      </c>
      <c r="U35" s="29">
        <v>37863</v>
      </c>
    </row>
    <row r="36" spans="1:21" ht="15.75" customHeight="1">
      <c r="A36" s="25"/>
      <c r="B36" s="280"/>
      <c r="C36" s="27" t="s">
        <v>110</v>
      </c>
      <c r="D36" s="10"/>
      <c r="E36" s="28">
        <v>1751</v>
      </c>
      <c r="F36" s="28">
        <v>1782</v>
      </c>
      <c r="G36" s="28">
        <v>2428</v>
      </c>
      <c r="H36" s="28">
        <v>2413</v>
      </c>
      <c r="I36" s="28">
        <v>2055</v>
      </c>
      <c r="J36" s="28">
        <v>2354</v>
      </c>
      <c r="K36" s="28">
        <v>2870</v>
      </c>
      <c r="L36" s="28">
        <v>2234</v>
      </c>
      <c r="M36" s="28">
        <v>2102</v>
      </c>
      <c r="N36" s="28">
        <v>2397</v>
      </c>
      <c r="O36" s="28">
        <v>2660</v>
      </c>
      <c r="P36" s="28">
        <v>3840</v>
      </c>
      <c r="Q36" s="29">
        <f t="shared" si="11"/>
        <v>28886</v>
      </c>
      <c r="R36" s="23"/>
      <c r="S36" s="28">
        <v>18672</v>
      </c>
      <c r="T36" s="208">
        <f t="shared" si="12"/>
        <v>0.54702227934875758</v>
      </c>
      <c r="U36" s="29"/>
    </row>
    <row r="37" spans="1:21" ht="15.75" customHeight="1">
      <c r="A37" s="25"/>
      <c r="B37" s="281" t="s">
        <v>36</v>
      </c>
      <c r="C37" s="32" t="s">
        <v>48</v>
      </c>
      <c r="D37" s="10"/>
      <c r="E37" s="33">
        <v>507</v>
      </c>
      <c r="F37" s="33">
        <v>553</v>
      </c>
      <c r="G37" s="33">
        <v>639</v>
      </c>
      <c r="H37" s="33">
        <v>683</v>
      </c>
      <c r="I37" s="33">
        <v>784</v>
      </c>
      <c r="J37" s="33">
        <v>463</v>
      </c>
      <c r="K37" s="33">
        <v>710</v>
      </c>
      <c r="L37" s="33">
        <v>778</v>
      </c>
      <c r="M37" s="33">
        <v>668</v>
      </c>
      <c r="N37" s="33">
        <v>826</v>
      </c>
      <c r="O37" s="33">
        <v>671</v>
      </c>
      <c r="P37" s="33">
        <v>947</v>
      </c>
      <c r="Q37" s="34">
        <f t="shared" si="11"/>
        <v>8229</v>
      </c>
      <c r="R37" s="23"/>
      <c r="S37" s="33">
        <v>8399</v>
      </c>
      <c r="T37" s="182">
        <f t="shared" si="12"/>
        <v>-2.024050482200257E-2</v>
      </c>
      <c r="U37" s="34">
        <v>9427</v>
      </c>
    </row>
    <row r="38" spans="1:21" ht="15.75" customHeight="1">
      <c r="A38" s="25"/>
      <c r="B38" s="280" t="s">
        <v>37</v>
      </c>
      <c r="C38" s="27" t="s">
        <v>56</v>
      </c>
      <c r="D38" s="10"/>
      <c r="E38" s="28">
        <v>203</v>
      </c>
      <c r="F38" s="28">
        <v>301</v>
      </c>
      <c r="G38" s="28">
        <v>170</v>
      </c>
      <c r="H38" s="28">
        <v>295</v>
      </c>
      <c r="I38" s="28">
        <v>252</v>
      </c>
      <c r="J38" s="28">
        <v>357</v>
      </c>
      <c r="K38" s="28">
        <v>256</v>
      </c>
      <c r="L38" s="28">
        <v>224</v>
      </c>
      <c r="M38" s="28">
        <v>362</v>
      </c>
      <c r="N38" s="28">
        <v>384</v>
      </c>
      <c r="O38" s="28">
        <v>321</v>
      </c>
      <c r="P38" s="28">
        <v>335</v>
      </c>
      <c r="Q38" s="29">
        <f t="shared" si="11"/>
        <v>3460</v>
      </c>
      <c r="R38" s="23"/>
      <c r="S38" s="28">
        <v>3622</v>
      </c>
      <c r="T38" s="181">
        <f t="shared" si="12"/>
        <v>-4.4726670347874142E-2</v>
      </c>
      <c r="U38" s="29">
        <v>5731</v>
      </c>
    </row>
    <row r="39" spans="1:21" ht="15.75" customHeight="1">
      <c r="A39" s="25"/>
      <c r="B39" s="281" t="s">
        <v>38</v>
      </c>
      <c r="C39" s="36" t="s">
        <v>114</v>
      </c>
      <c r="D39" s="10"/>
      <c r="E39" s="33">
        <v>1</v>
      </c>
      <c r="F39" s="33">
        <v>1</v>
      </c>
      <c r="G39" s="33">
        <v>2</v>
      </c>
      <c r="H39" s="33">
        <v>1</v>
      </c>
      <c r="I39" s="33">
        <v>0</v>
      </c>
      <c r="J39" s="33"/>
      <c r="K39" s="33">
        <v>1</v>
      </c>
      <c r="L39" s="33">
        <v>1</v>
      </c>
      <c r="M39" s="33">
        <v>0</v>
      </c>
      <c r="N39" s="33"/>
      <c r="O39" s="33"/>
      <c r="P39" s="33">
        <v>5</v>
      </c>
      <c r="Q39" s="34">
        <f t="shared" si="11"/>
        <v>12</v>
      </c>
      <c r="R39" s="23"/>
      <c r="S39" s="33">
        <v>15</v>
      </c>
      <c r="T39" s="300">
        <f t="shared" si="12"/>
        <v>-0.19999999999999996</v>
      </c>
      <c r="U39" s="34">
        <v>38</v>
      </c>
    </row>
    <row r="40" spans="1:21" ht="15.75" customHeight="1">
      <c r="A40" s="39"/>
      <c r="B40" s="626" t="s">
        <v>97</v>
      </c>
      <c r="C40" s="627"/>
      <c r="D40" s="42"/>
      <c r="E40" s="43">
        <f>SUM(E32:E39)</f>
        <v>3511</v>
      </c>
      <c r="F40" s="43">
        <f t="shared" ref="F40:P40" si="13">SUM(F32:F39)</f>
        <v>3592</v>
      </c>
      <c r="G40" s="43">
        <f t="shared" si="13"/>
        <v>3941</v>
      </c>
      <c r="H40" s="43">
        <f t="shared" si="13"/>
        <v>4329</v>
      </c>
      <c r="I40" s="43">
        <f t="shared" si="13"/>
        <v>4091</v>
      </c>
      <c r="J40" s="43">
        <f t="shared" si="13"/>
        <v>4327</v>
      </c>
      <c r="K40" s="43">
        <f t="shared" si="13"/>
        <v>5238</v>
      </c>
      <c r="L40" s="43">
        <f t="shared" si="13"/>
        <v>4502</v>
      </c>
      <c r="M40" s="43">
        <f t="shared" si="13"/>
        <v>4133</v>
      </c>
      <c r="N40" s="43">
        <f t="shared" si="13"/>
        <v>4278</v>
      </c>
      <c r="O40" s="43">
        <f t="shared" si="13"/>
        <v>4253</v>
      </c>
      <c r="P40" s="43">
        <f t="shared" si="13"/>
        <v>6005</v>
      </c>
      <c r="Q40" s="44">
        <f>SUM(E40:P40)</f>
        <v>52200</v>
      </c>
      <c r="R40" s="45"/>
      <c r="S40" s="43">
        <f>SUM(S32:S39)</f>
        <v>44877</v>
      </c>
      <c r="T40" s="183">
        <f t="shared" si="12"/>
        <v>0.16317935690888419</v>
      </c>
      <c r="U40" s="44">
        <f>SUM(U32:U39)</f>
        <v>70847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643" t="s">
        <v>32</v>
      </c>
      <c r="C42" s="62" t="s">
        <v>33</v>
      </c>
      <c r="D42" s="17"/>
      <c r="E42" s="64"/>
      <c r="F42" s="65"/>
      <c r="G42" s="65"/>
      <c r="H42" s="65"/>
      <c r="I42" s="65"/>
      <c r="J42" s="65"/>
      <c r="K42" s="65"/>
      <c r="L42" s="172"/>
      <c r="M42" s="172"/>
      <c r="N42" s="65"/>
      <c r="O42" s="65"/>
      <c r="P42" s="65"/>
      <c r="Q42" s="65">
        <f>SUM(E42:P42)</f>
        <v>0</v>
      </c>
      <c r="R42" s="23"/>
      <c r="S42" s="65">
        <v>73</v>
      </c>
      <c r="T42" s="184">
        <f>Q42/S42-1</f>
        <v>-1</v>
      </c>
      <c r="U42" s="173">
        <v>1014</v>
      </c>
    </row>
    <row r="43" spans="1:21" ht="15.75" customHeight="1">
      <c r="A43" s="204"/>
      <c r="B43" s="644"/>
      <c r="C43" s="36" t="s">
        <v>35</v>
      </c>
      <c r="D43" s="17"/>
      <c r="E43" s="171"/>
      <c r="F43" s="171"/>
      <c r="G43" s="171"/>
      <c r="H43" s="171"/>
      <c r="I43" s="171"/>
      <c r="J43" s="171">
        <v>90</v>
      </c>
      <c r="K43" s="171"/>
      <c r="L43" s="205"/>
      <c r="M43" s="205"/>
      <c r="N43" s="171"/>
      <c r="O43" s="171"/>
      <c r="P43" s="171"/>
      <c r="Q43" s="23">
        <f>SUM(E43:P43)</f>
        <v>90</v>
      </c>
      <c r="R43" s="23"/>
      <c r="S43" s="171">
        <v>150</v>
      </c>
      <c r="T43" s="216">
        <f>Q43/S43-1</f>
        <v>-0.4</v>
      </c>
      <c r="U43" s="207">
        <v>150</v>
      </c>
    </row>
    <row r="44" spans="1:21" ht="15.75" customHeight="1">
      <c r="A44" s="150"/>
      <c r="B44" s="639" t="s">
        <v>95</v>
      </c>
      <c r="C44" s="640"/>
      <c r="D44" s="42"/>
      <c r="E44" s="43">
        <f>E43+E42</f>
        <v>0</v>
      </c>
      <c r="F44" s="43">
        <f t="shared" ref="F44:Q44" si="14">F43+F42</f>
        <v>0</v>
      </c>
      <c r="G44" s="43">
        <f t="shared" si="14"/>
        <v>0</v>
      </c>
      <c r="H44" s="43">
        <f t="shared" si="14"/>
        <v>0</v>
      </c>
      <c r="I44" s="43">
        <f t="shared" si="14"/>
        <v>0</v>
      </c>
      <c r="J44" s="43">
        <f t="shared" si="14"/>
        <v>90</v>
      </c>
      <c r="K44" s="43">
        <f t="shared" si="14"/>
        <v>0</v>
      </c>
      <c r="L44" s="43">
        <f t="shared" si="14"/>
        <v>0</v>
      </c>
      <c r="M44" s="43">
        <f t="shared" si="14"/>
        <v>0</v>
      </c>
      <c r="N44" s="43">
        <f t="shared" si="14"/>
        <v>0</v>
      </c>
      <c r="O44" s="43">
        <f t="shared" si="14"/>
        <v>0</v>
      </c>
      <c r="P44" s="43">
        <f t="shared" si="14"/>
        <v>0</v>
      </c>
      <c r="Q44" s="44">
        <f t="shared" si="14"/>
        <v>90</v>
      </c>
      <c r="R44" s="45"/>
      <c r="S44" s="43">
        <f>S43+S42</f>
        <v>223</v>
      </c>
      <c r="T44" s="183">
        <f>Q44/S44-1</f>
        <v>-0.5964125560538116</v>
      </c>
      <c r="U44" s="44">
        <f>U43+U42</f>
        <v>1164</v>
      </c>
    </row>
    <row r="45" spans="1:21" ht="15.75" customHeight="1">
      <c r="A45" s="653" t="s">
        <v>96</v>
      </c>
      <c r="B45" s="654"/>
      <c r="C45" s="655"/>
      <c r="D45" s="42"/>
      <c r="E45" s="69">
        <f>E44+E40</f>
        <v>3511</v>
      </c>
      <c r="F45" s="69">
        <f t="shared" ref="F45:Q45" si="15">F44+F40</f>
        <v>3592</v>
      </c>
      <c r="G45" s="69">
        <f t="shared" si="15"/>
        <v>3941</v>
      </c>
      <c r="H45" s="69">
        <f t="shared" si="15"/>
        <v>4329</v>
      </c>
      <c r="I45" s="69">
        <f t="shared" si="15"/>
        <v>4091</v>
      </c>
      <c r="J45" s="69">
        <f t="shared" si="15"/>
        <v>4417</v>
      </c>
      <c r="K45" s="69">
        <f t="shared" si="15"/>
        <v>5238</v>
      </c>
      <c r="L45" s="69">
        <f t="shared" si="15"/>
        <v>4502</v>
      </c>
      <c r="M45" s="69">
        <f t="shared" si="15"/>
        <v>4133</v>
      </c>
      <c r="N45" s="69">
        <f t="shared" si="15"/>
        <v>4278</v>
      </c>
      <c r="O45" s="69">
        <f t="shared" si="15"/>
        <v>4253</v>
      </c>
      <c r="P45" s="69">
        <f t="shared" si="15"/>
        <v>6005</v>
      </c>
      <c r="Q45" s="70">
        <f t="shared" si="15"/>
        <v>52290</v>
      </c>
      <c r="R45" s="45"/>
      <c r="S45" s="69">
        <f>S44+S40</f>
        <v>45100</v>
      </c>
      <c r="T45" s="185">
        <f>Q45/S45-1</f>
        <v>0.15942350332594235</v>
      </c>
      <c r="U45" s="70">
        <f>U40+U44</f>
        <v>72011</v>
      </c>
    </row>
    <row r="46" spans="1:21" ht="9.75" customHeight="1">
      <c r="A46" s="144"/>
      <c r="B46" s="144"/>
      <c r="C46" s="144"/>
      <c r="H46" s="200"/>
      <c r="K46" s="200"/>
      <c r="Q46" s="191"/>
    </row>
    <row r="47" spans="1:21">
      <c r="A47" s="648" t="s">
        <v>205</v>
      </c>
      <c r="B47" s="649"/>
      <c r="C47" s="289" t="s">
        <v>207</v>
      </c>
      <c r="E47" s="292"/>
      <c r="F47" s="291"/>
      <c r="G47" s="293">
        <v>1439</v>
      </c>
      <c r="H47" s="293">
        <v>2342</v>
      </c>
      <c r="I47" s="293">
        <v>2420</v>
      </c>
      <c r="J47" s="293">
        <v>2204</v>
      </c>
      <c r="K47" s="293">
        <v>1577</v>
      </c>
      <c r="L47" s="293">
        <v>1629</v>
      </c>
      <c r="M47" s="294">
        <v>1581</v>
      </c>
      <c r="N47" s="294">
        <v>2196</v>
      </c>
      <c r="O47" s="294">
        <v>1913</v>
      </c>
      <c r="P47" s="294">
        <v>2094</v>
      </c>
      <c r="Q47" s="294">
        <f>SUM(E47:P47)</f>
        <v>19395</v>
      </c>
    </row>
    <row r="48" spans="1:21">
      <c r="A48" s="285"/>
      <c r="B48" s="299" t="s">
        <v>209</v>
      </c>
      <c r="C48" s="290" t="s">
        <v>206</v>
      </c>
      <c r="E48" s="295"/>
      <c r="F48" s="296"/>
      <c r="G48" s="296">
        <v>1149</v>
      </c>
      <c r="H48" s="296">
        <v>652</v>
      </c>
      <c r="I48" s="296">
        <v>633</v>
      </c>
      <c r="J48" s="296">
        <v>593</v>
      </c>
      <c r="K48" s="296">
        <v>934</v>
      </c>
      <c r="L48" s="296">
        <v>648</v>
      </c>
      <c r="M48" s="297">
        <v>291</v>
      </c>
      <c r="N48" s="297">
        <v>342</v>
      </c>
      <c r="O48" s="297">
        <v>269</v>
      </c>
      <c r="P48" s="297">
        <v>431</v>
      </c>
      <c r="Q48" s="297">
        <f>SUM(E48:P48)</f>
        <v>5942</v>
      </c>
    </row>
    <row r="49" spans="1:17">
      <c r="A49" s="286"/>
      <c r="B49" s="287"/>
      <c r="C49" s="288" t="s">
        <v>208</v>
      </c>
      <c r="E49" s="295"/>
      <c r="F49" s="298"/>
      <c r="G49" s="296">
        <f>SUM(G47:G48)</f>
        <v>2588</v>
      </c>
      <c r="H49" s="296">
        <f t="shared" ref="H49:Q49" si="16">SUM(H47:H48)</f>
        <v>2994</v>
      </c>
      <c r="I49" s="296">
        <f t="shared" si="16"/>
        <v>3053</v>
      </c>
      <c r="J49" s="296">
        <f t="shared" si="16"/>
        <v>2797</v>
      </c>
      <c r="K49" s="296">
        <f t="shared" si="16"/>
        <v>2511</v>
      </c>
      <c r="L49" s="296">
        <f t="shared" si="16"/>
        <v>2277</v>
      </c>
      <c r="M49" s="297">
        <f t="shared" si="16"/>
        <v>1872</v>
      </c>
      <c r="N49" s="297">
        <f t="shared" si="16"/>
        <v>2538</v>
      </c>
      <c r="O49" s="297">
        <f t="shared" si="16"/>
        <v>2182</v>
      </c>
      <c r="P49" s="297">
        <f t="shared" si="16"/>
        <v>2525</v>
      </c>
      <c r="Q49" s="297">
        <f t="shared" si="16"/>
        <v>25337</v>
      </c>
    </row>
    <row r="50" spans="1:17">
      <c r="F50" s="210"/>
      <c r="G50" s="210"/>
      <c r="H50" s="210"/>
      <c r="I50" s="210"/>
      <c r="J50" s="210"/>
      <c r="K50" s="210"/>
      <c r="L50" s="210"/>
    </row>
    <row r="51" spans="1:17">
      <c r="F51" s="210"/>
      <c r="G51" s="210"/>
      <c r="H51" s="210"/>
      <c r="I51" s="210"/>
      <c r="J51" s="210"/>
      <c r="K51" s="210"/>
      <c r="L51" s="210"/>
    </row>
    <row r="52" spans="1:17">
      <c r="F52" s="210"/>
      <c r="G52" s="210"/>
      <c r="H52" s="210"/>
      <c r="I52" s="210"/>
      <c r="J52" s="210"/>
      <c r="K52" s="210"/>
      <c r="L52" s="210"/>
    </row>
    <row r="53" spans="1:17">
      <c r="F53" s="210"/>
      <c r="G53" s="210"/>
      <c r="H53" s="210"/>
      <c r="I53" s="210"/>
      <c r="J53" s="210"/>
      <c r="K53" s="210"/>
      <c r="L53" s="210"/>
    </row>
    <row r="54" spans="1:17">
      <c r="F54" s="210"/>
      <c r="G54" s="211"/>
      <c r="H54" s="210"/>
      <c r="I54" s="210"/>
      <c r="J54" s="200"/>
      <c r="K54" s="210"/>
      <c r="L54" s="210"/>
    </row>
    <row r="55" spans="1:17">
      <c r="F55" s="210"/>
      <c r="G55" s="210"/>
      <c r="H55" s="210"/>
      <c r="I55" s="210"/>
      <c r="J55" s="200"/>
      <c r="K55" s="210"/>
      <c r="L55" s="210"/>
    </row>
    <row r="56" spans="1:17">
      <c r="F56" s="210"/>
      <c r="G56" s="211"/>
      <c r="H56" s="211"/>
      <c r="I56" s="211"/>
      <c r="J56" s="200"/>
      <c r="K56" s="210"/>
      <c r="L56" s="210"/>
    </row>
    <row r="57" spans="1:17">
      <c r="F57" s="210"/>
      <c r="G57" s="211"/>
      <c r="H57" s="211"/>
      <c r="I57" s="211"/>
      <c r="J57" s="211"/>
      <c r="K57" s="210"/>
      <c r="L57" s="210"/>
    </row>
    <row r="58" spans="1:17">
      <c r="F58" s="210"/>
      <c r="G58" s="210"/>
      <c r="H58" s="210"/>
      <c r="I58" s="210"/>
      <c r="J58" s="210"/>
      <c r="K58" s="210"/>
      <c r="L58" s="210"/>
    </row>
    <row r="59" spans="1:17">
      <c r="F59" s="210"/>
      <c r="G59" s="210"/>
      <c r="H59" s="210"/>
      <c r="I59" s="210"/>
      <c r="J59" s="210"/>
      <c r="K59" s="210"/>
      <c r="L59" s="210"/>
    </row>
    <row r="60" spans="1:17">
      <c r="F60" s="210"/>
      <c r="G60" s="210"/>
      <c r="H60" s="210"/>
      <c r="I60" s="210"/>
      <c r="J60" s="210"/>
      <c r="K60" s="210"/>
      <c r="L60" s="210"/>
    </row>
    <row r="61" spans="1:17">
      <c r="F61" s="210"/>
      <c r="G61" s="210"/>
      <c r="H61" s="210"/>
      <c r="I61" s="210"/>
      <c r="J61" s="210"/>
      <c r="K61" s="210"/>
      <c r="L61" s="210"/>
    </row>
    <row r="62" spans="1:17">
      <c r="F62" s="210"/>
      <c r="G62" s="210"/>
      <c r="H62" s="210"/>
      <c r="I62" s="210"/>
      <c r="J62" s="210"/>
      <c r="K62" s="210"/>
      <c r="L62" s="210"/>
    </row>
    <row r="63" spans="1:17">
      <c r="F63" s="210"/>
      <c r="G63" s="210"/>
      <c r="H63" s="210"/>
      <c r="I63" s="210"/>
      <c r="J63" s="210"/>
      <c r="K63" s="210"/>
      <c r="L63" s="210"/>
    </row>
    <row r="64" spans="1:17">
      <c r="F64" s="210"/>
      <c r="G64" s="210"/>
      <c r="H64" s="210"/>
      <c r="I64" s="210"/>
      <c r="J64" s="210"/>
      <c r="K64" s="210"/>
      <c r="L64" s="210"/>
    </row>
    <row r="65" spans="6:12">
      <c r="F65" s="210"/>
      <c r="G65" s="210"/>
      <c r="H65" s="210"/>
      <c r="I65" s="210"/>
      <c r="J65" s="210"/>
      <c r="K65" s="210"/>
      <c r="L65" s="210"/>
    </row>
    <row r="232" spans="3:4">
      <c r="C232" s="73"/>
      <c r="D232" s="73"/>
    </row>
    <row r="236" spans="3:4">
      <c r="C236" s="73"/>
      <c r="D236" s="73"/>
    </row>
  </sheetData>
  <mergeCells count="16">
    <mergeCell ref="A47:B47"/>
    <mergeCell ref="B15:C15"/>
    <mergeCell ref="E3:Q3"/>
    <mergeCell ref="S3:U3"/>
    <mergeCell ref="A4:C4"/>
    <mergeCell ref="B6:B9"/>
    <mergeCell ref="B14:C14"/>
    <mergeCell ref="B42:B43"/>
    <mergeCell ref="B44:C44"/>
    <mergeCell ref="A45:C45"/>
    <mergeCell ref="A18:C18"/>
    <mergeCell ref="B20:B23"/>
    <mergeCell ref="B28:C28"/>
    <mergeCell ref="A30:C30"/>
    <mergeCell ref="B32:B35"/>
    <mergeCell ref="B40:C40"/>
  </mergeCells>
  <phoneticPr fontId="136" type="noConversion"/>
  <printOptions horizontalCentered="1" verticalCentered="1"/>
  <pageMargins left="0.25" right="0.25" top="0.75" bottom="0.75" header="0.3" footer="0.3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6"/>
  <sheetViews>
    <sheetView showGridLines="0" topLeftCell="A10" zoomScale="80" zoomScaleNormal="80" workbookViewId="0">
      <pane xSplit="4" topLeftCell="E1" activePane="topRight" state="frozen"/>
      <selection activeCell="I25" sqref="I25"/>
      <selection pane="topRight"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0.75" style="6" customWidth="1"/>
    <col min="20" max="20" width="9.625" style="186" bestFit="1" customWidth="1"/>
    <col min="21" max="21" width="10.7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112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28" t="s">
        <v>113</v>
      </c>
      <c r="F3" s="629"/>
      <c r="G3" s="629"/>
      <c r="H3" s="629"/>
      <c r="I3" s="629"/>
      <c r="J3" s="629"/>
      <c r="K3" s="629"/>
      <c r="L3" s="629"/>
      <c r="M3" s="629"/>
      <c r="N3" s="629"/>
      <c r="O3" s="629"/>
      <c r="P3" s="629"/>
      <c r="Q3" s="630"/>
      <c r="R3" s="9"/>
      <c r="S3" s="631" t="s">
        <v>101</v>
      </c>
      <c r="T3" s="632"/>
      <c r="U3" s="633"/>
    </row>
    <row r="4" spans="1:21" ht="16.5">
      <c r="A4" s="634" t="s">
        <v>16</v>
      </c>
      <c r="B4" s="635"/>
      <c r="C4" s="636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202</v>
      </c>
      <c r="T4" s="13" t="s">
        <v>29</v>
      </c>
      <c r="U4" s="13" t="s">
        <v>212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37" t="s">
        <v>32</v>
      </c>
      <c r="C6" s="20" t="s">
        <v>33</v>
      </c>
      <c r="D6" s="10">
        <f>D20+D32</f>
        <v>0</v>
      </c>
      <c r="E6" s="21">
        <f t="shared" ref="E6:P6" si="0">E20+E32+E42</f>
        <v>899</v>
      </c>
      <c r="F6" s="21">
        <f t="shared" si="0"/>
        <v>629</v>
      </c>
      <c r="G6" s="21">
        <f t="shared" si="0"/>
        <v>702</v>
      </c>
      <c r="H6" s="21">
        <f t="shared" si="0"/>
        <v>777</v>
      </c>
      <c r="I6" s="21">
        <f t="shared" si="0"/>
        <v>1098</v>
      </c>
      <c r="J6" s="21">
        <f t="shared" si="0"/>
        <v>610</v>
      </c>
      <c r="K6" s="21">
        <f t="shared" si="0"/>
        <v>688</v>
      </c>
      <c r="L6" s="21">
        <f t="shared" si="0"/>
        <v>644</v>
      </c>
      <c r="M6" s="21">
        <f t="shared" si="0"/>
        <v>986</v>
      </c>
      <c r="N6" s="21">
        <f t="shared" si="0"/>
        <v>1244</v>
      </c>
      <c r="O6" s="21">
        <f t="shared" si="0"/>
        <v>969</v>
      </c>
      <c r="P6" s="21">
        <f t="shared" si="0"/>
        <v>1274</v>
      </c>
      <c r="Q6" s="22">
        <f t="shared" ref="Q6:Q14" si="1">SUM(E6:P6)</f>
        <v>10520</v>
      </c>
      <c r="R6" s="23"/>
      <c r="S6" s="22">
        <f>S20+S32</f>
        <v>13357</v>
      </c>
      <c r="T6" s="187">
        <f>Q6/S6-1</f>
        <v>-0.21239799356142841</v>
      </c>
      <c r="U6" s="22">
        <f>U20+U32</f>
        <v>14899</v>
      </c>
    </row>
    <row r="7" spans="1:21" ht="15.75" customHeight="1">
      <c r="A7" s="25"/>
      <c r="B7" s="638"/>
      <c r="C7" s="27" t="s">
        <v>34</v>
      </c>
      <c r="D7" s="10"/>
      <c r="E7" s="28">
        <f t="shared" ref="E7:P7" si="2">E21+E33</f>
        <v>0</v>
      </c>
      <c r="F7" s="28">
        <f t="shared" si="2"/>
        <v>0</v>
      </c>
      <c r="G7" s="28">
        <f t="shared" si="2"/>
        <v>0</v>
      </c>
      <c r="H7" s="28">
        <f t="shared" si="2"/>
        <v>0</v>
      </c>
      <c r="I7" s="28">
        <f t="shared" si="2"/>
        <v>0</v>
      </c>
      <c r="J7" s="28">
        <f t="shared" si="2"/>
        <v>0</v>
      </c>
      <c r="K7" s="28">
        <f t="shared" si="2"/>
        <v>0</v>
      </c>
      <c r="L7" s="28">
        <f t="shared" si="2"/>
        <v>0</v>
      </c>
      <c r="M7" s="28">
        <f t="shared" si="2"/>
        <v>0</v>
      </c>
      <c r="N7" s="28">
        <f t="shared" si="2"/>
        <v>0</v>
      </c>
      <c r="O7" s="28">
        <f t="shared" si="2"/>
        <v>0</v>
      </c>
      <c r="P7" s="28">
        <f t="shared" si="2"/>
        <v>0</v>
      </c>
      <c r="Q7" s="29">
        <f t="shared" si="1"/>
        <v>0</v>
      </c>
      <c r="R7" s="23"/>
      <c r="S7" s="29">
        <f>S21+S33</f>
        <v>8880</v>
      </c>
      <c r="T7" s="188">
        <f>Q7/S7-1</f>
        <v>-1</v>
      </c>
      <c r="U7" s="29">
        <f>U21+U33</f>
        <v>15335</v>
      </c>
    </row>
    <row r="8" spans="1:21" ht="15.75" customHeight="1">
      <c r="A8" s="25"/>
      <c r="B8" s="638"/>
      <c r="C8" s="27" t="s">
        <v>35</v>
      </c>
      <c r="D8" s="10"/>
      <c r="E8" s="28">
        <f t="shared" ref="E8:P8" si="3">E22+E34+E43</f>
        <v>152</v>
      </c>
      <c r="F8" s="28">
        <f t="shared" si="3"/>
        <v>150</v>
      </c>
      <c r="G8" s="28">
        <f t="shared" si="3"/>
        <v>50</v>
      </c>
      <c r="H8" s="28">
        <f t="shared" si="3"/>
        <v>0</v>
      </c>
      <c r="I8" s="28">
        <f t="shared" si="3"/>
        <v>86</v>
      </c>
      <c r="J8" s="28">
        <f t="shared" si="3"/>
        <v>47</v>
      </c>
      <c r="K8" s="28">
        <f t="shared" si="3"/>
        <v>7</v>
      </c>
      <c r="L8" s="28">
        <f t="shared" si="3"/>
        <v>6</v>
      </c>
      <c r="M8" s="28">
        <f t="shared" si="3"/>
        <v>30</v>
      </c>
      <c r="N8" s="28">
        <f t="shared" si="3"/>
        <v>0</v>
      </c>
      <c r="O8" s="28">
        <f t="shared" si="3"/>
        <v>5</v>
      </c>
      <c r="P8" s="28">
        <f t="shared" si="3"/>
        <v>5</v>
      </c>
      <c r="Q8" s="29">
        <f t="shared" si="1"/>
        <v>538</v>
      </c>
      <c r="R8" s="23"/>
      <c r="S8" s="29">
        <f>S22+S34</f>
        <v>2683</v>
      </c>
      <c r="T8" s="208">
        <f>Q8/S8-1</f>
        <v>-0.79947819604919867</v>
      </c>
      <c r="U8" s="29">
        <f>U22+U34</f>
        <v>1481</v>
      </c>
    </row>
    <row r="9" spans="1:21" ht="15.75" customHeight="1">
      <c r="A9" s="25"/>
      <c r="B9" s="638"/>
      <c r="C9" s="27" t="s">
        <v>55</v>
      </c>
      <c r="D9" s="10"/>
      <c r="E9" s="28">
        <f t="shared" ref="E9:P9" si="4">E23+E35</f>
        <v>3479</v>
      </c>
      <c r="F9" s="28">
        <f t="shared" si="4"/>
        <v>2770</v>
      </c>
      <c r="G9" s="28">
        <f t="shared" si="4"/>
        <v>2816</v>
      </c>
      <c r="H9" s="28">
        <f t="shared" si="4"/>
        <v>2086</v>
      </c>
      <c r="I9" s="28">
        <f t="shared" si="4"/>
        <v>1967</v>
      </c>
      <c r="J9" s="28">
        <f t="shared" si="4"/>
        <v>1786</v>
      </c>
      <c r="K9" s="28">
        <f t="shared" si="4"/>
        <v>1465</v>
      </c>
      <c r="L9" s="28">
        <f t="shared" si="4"/>
        <v>1647</v>
      </c>
      <c r="M9" s="28">
        <f t="shared" si="4"/>
        <v>1604</v>
      </c>
      <c r="N9" s="28">
        <f t="shared" si="4"/>
        <v>1515</v>
      </c>
      <c r="O9" s="28">
        <f t="shared" si="4"/>
        <v>1619</v>
      </c>
      <c r="P9" s="28">
        <f t="shared" si="4"/>
        <v>2344</v>
      </c>
      <c r="Q9" s="29">
        <f t="shared" si="1"/>
        <v>25098</v>
      </c>
      <c r="R9" s="23"/>
      <c r="S9" s="29">
        <f>S23+S35</f>
        <v>59703</v>
      </c>
      <c r="T9" s="188">
        <f>Q9/S9-1</f>
        <v>-0.57961911461735593</v>
      </c>
      <c r="U9" s="29">
        <f>U23+U35</f>
        <v>56754</v>
      </c>
    </row>
    <row r="10" spans="1:21" ht="15.75" customHeight="1">
      <c r="A10" s="25"/>
      <c r="B10" s="219"/>
      <c r="C10" s="27" t="s">
        <v>111</v>
      </c>
      <c r="D10" s="10"/>
      <c r="E10" s="28">
        <f t="shared" ref="E10:P10" si="5">E24+E36</f>
        <v>2326</v>
      </c>
      <c r="F10" s="28">
        <f t="shared" si="5"/>
        <v>2902</v>
      </c>
      <c r="G10" s="28">
        <f t="shared" si="5"/>
        <v>4598</v>
      </c>
      <c r="H10" s="28">
        <f t="shared" si="5"/>
        <v>5747</v>
      </c>
      <c r="I10" s="28">
        <f t="shared" si="5"/>
        <v>5393</v>
      </c>
      <c r="J10" s="28">
        <f t="shared" si="5"/>
        <v>6039</v>
      </c>
      <c r="K10" s="28">
        <f t="shared" si="5"/>
        <v>5998</v>
      </c>
      <c r="L10" s="28">
        <f t="shared" si="5"/>
        <v>5130</v>
      </c>
      <c r="M10" s="28">
        <f t="shared" si="5"/>
        <v>5390</v>
      </c>
      <c r="N10" s="28">
        <f t="shared" si="5"/>
        <v>7000</v>
      </c>
      <c r="O10" s="28">
        <f t="shared" si="5"/>
        <v>6290</v>
      </c>
      <c r="P10" s="28">
        <f t="shared" si="5"/>
        <v>6880</v>
      </c>
      <c r="Q10" s="29">
        <f>SUM(E10:P10)</f>
        <v>63693</v>
      </c>
      <c r="R10" s="23"/>
      <c r="S10" s="29"/>
      <c r="T10" s="208"/>
      <c r="U10" s="29"/>
    </row>
    <row r="11" spans="1:21" ht="15.75" customHeight="1">
      <c r="A11" s="25"/>
      <c r="B11" s="218" t="s">
        <v>36</v>
      </c>
      <c r="C11" s="32" t="s">
        <v>47</v>
      </c>
      <c r="D11" s="10"/>
      <c r="E11" s="33">
        <f t="shared" ref="E11:P11" si="6">E25+E37</f>
        <v>2785</v>
      </c>
      <c r="F11" s="33">
        <f t="shared" si="6"/>
        <v>2584</v>
      </c>
      <c r="G11" s="33">
        <f t="shared" si="6"/>
        <v>3573</v>
      </c>
      <c r="H11" s="33">
        <f t="shared" si="6"/>
        <v>2817</v>
      </c>
      <c r="I11" s="33">
        <f t="shared" si="6"/>
        <v>2534</v>
      </c>
      <c r="J11" s="33">
        <f t="shared" si="6"/>
        <v>3012</v>
      </c>
      <c r="K11" s="33">
        <f t="shared" si="6"/>
        <v>2917</v>
      </c>
      <c r="L11" s="33">
        <f t="shared" si="6"/>
        <v>2485</v>
      </c>
      <c r="M11" s="33">
        <f t="shared" si="6"/>
        <v>2632</v>
      </c>
      <c r="N11" s="33">
        <f t="shared" si="6"/>
        <v>2984</v>
      </c>
      <c r="O11" s="33">
        <f t="shared" si="6"/>
        <v>2581</v>
      </c>
      <c r="P11" s="33">
        <f t="shared" si="6"/>
        <v>3400</v>
      </c>
      <c r="Q11" s="34">
        <f t="shared" si="1"/>
        <v>34304</v>
      </c>
      <c r="R11" s="23"/>
      <c r="S11" s="23">
        <f>S25+S37</f>
        <v>37719</v>
      </c>
      <c r="T11" s="189">
        <f>Q11/S11-1</f>
        <v>-9.0537925183594492E-2</v>
      </c>
      <c r="U11" s="23">
        <f>U25+U37</f>
        <v>35401</v>
      </c>
    </row>
    <row r="12" spans="1:21" ht="15.75" customHeight="1">
      <c r="A12" s="25"/>
      <c r="B12" s="217" t="s">
        <v>37</v>
      </c>
      <c r="C12" s="27" t="s">
        <v>57</v>
      </c>
      <c r="D12" s="10"/>
      <c r="E12" s="28">
        <f t="shared" ref="E12:P12" si="7">E26+E38</f>
        <v>585</v>
      </c>
      <c r="F12" s="28">
        <f t="shared" si="7"/>
        <v>577</v>
      </c>
      <c r="G12" s="28">
        <f t="shared" si="7"/>
        <v>1013</v>
      </c>
      <c r="H12" s="28">
        <f t="shared" si="7"/>
        <v>981</v>
      </c>
      <c r="I12" s="28">
        <f t="shared" si="7"/>
        <v>819</v>
      </c>
      <c r="J12" s="28">
        <f t="shared" si="7"/>
        <v>778</v>
      </c>
      <c r="K12" s="28">
        <f t="shared" si="7"/>
        <v>639</v>
      </c>
      <c r="L12" s="28">
        <f t="shared" si="7"/>
        <v>790</v>
      </c>
      <c r="M12" s="28">
        <f t="shared" si="7"/>
        <v>718</v>
      </c>
      <c r="N12" s="28">
        <f t="shared" si="7"/>
        <v>497</v>
      </c>
      <c r="O12" s="28">
        <f t="shared" si="7"/>
        <v>840</v>
      </c>
      <c r="P12" s="28">
        <f t="shared" si="7"/>
        <v>1068</v>
      </c>
      <c r="Q12" s="29">
        <f t="shared" si="1"/>
        <v>9305</v>
      </c>
      <c r="R12" s="23"/>
      <c r="S12" s="29">
        <f>S26+S38</f>
        <v>14806</v>
      </c>
      <c r="T12" s="188">
        <f>Q12/S12-1</f>
        <v>-0.37153856544644059</v>
      </c>
      <c r="U12" s="29">
        <f>U26+U38</f>
        <v>15551</v>
      </c>
    </row>
    <row r="13" spans="1:21" ht="15.75" customHeight="1">
      <c r="A13" s="25"/>
      <c r="B13" s="220" t="s">
        <v>38</v>
      </c>
      <c r="C13" s="36" t="s">
        <v>115</v>
      </c>
      <c r="D13" s="10"/>
      <c r="E13" s="33">
        <f t="shared" ref="E13:P13" si="8">E27+E39</f>
        <v>95</v>
      </c>
      <c r="F13" s="33">
        <f t="shared" si="8"/>
        <v>112</v>
      </c>
      <c r="G13" s="33">
        <f t="shared" si="8"/>
        <v>118</v>
      </c>
      <c r="H13" s="33">
        <f t="shared" si="8"/>
        <v>123</v>
      </c>
      <c r="I13" s="33">
        <f t="shared" si="8"/>
        <v>85</v>
      </c>
      <c r="J13" s="33">
        <f t="shared" si="8"/>
        <v>100</v>
      </c>
      <c r="K13" s="33">
        <f t="shared" si="8"/>
        <v>100</v>
      </c>
      <c r="L13" s="33">
        <f t="shared" si="8"/>
        <v>69</v>
      </c>
      <c r="M13" s="33">
        <f t="shared" si="8"/>
        <v>129</v>
      </c>
      <c r="N13" s="33">
        <f t="shared" si="8"/>
        <v>119</v>
      </c>
      <c r="O13" s="33">
        <f t="shared" si="8"/>
        <v>111</v>
      </c>
      <c r="P13" s="33">
        <f t="shared" si="8"/>
        <v>145</v>
      </c>
      <c r="Q13" s="34">
        <f t="shared" si="1"/>
        <v>1306</v>
      </c>
      <c r="R13" s="23"/>
      <c r="S13" s="23">
        <f>S27+S39</f>
        <v>2735</v>
      </c>
      <c r="T13" s="189">
        <f>Q13/S13-1</f>
        <v>-0.52248628884826331</v>
      </c>
      <c r="U13" s="23">
        <f>U27+U39</f>
        <v>3289</v>
      </c>
    </row>
    <row r="14" spans="1:21" ht="15.75" customHeight="1">
      <c r="A14" s="150"/>
      <c r="B14" s="639" t="s">
        <v>94</v>
      </c>
      <c r="C14" s="640"/>
      <c r="D14" s="10"/>
      <c r="E14" s="151">
        <f>E28+E40</f>
        <v>10321</v>
      </c>
      <c r="F14" s="151">
        <f t="shared" ref="F14:P14" si="9">F28+F40</f>
        <v>9574</v>
      </c>
      <c r="G14" s="151">
        <f t="shared" si="9"/>
        <v>12870</v>
      </c>
      <c r="H14" s="151">
        <f t="shared" si="9"/>
        <v>12531</v>
      </c>
      <c r="I14" s="151">
        <f t="shared" si="9"/>
        <v>11910</v>
      </c>
      <c r="J14" s="151">
        <f t="shared" si="9"/>
        <v>12372</v>
      </c>
      <c r="K14" s="151">
        <f>K28+K40</f>
        <v>11813</v>
      </c>
      <c r="L14" s="151">
        <f t="shared" si="9"/>
        <v>10771</v>
      </c>
      <c r="M14" s="151">
        <f t="shared" si="9"/>
        <v>11489</v>
      </c>
      <c r="N14" s="151">
        <f t="shared" si="9"/>
        <v>13359</v>
      </c>
      <c r="O14" s="151">
        <f t="shared" si="9"/>
        <v>12415</v>
      </c>
      <c r="P14" s="151">
        <f t="shared" si="9"/>
        <v>15116</v>
      </c>
      <c r="Q14" s="152">
        <f t="shared" si="1"/>
        <v>144541</v>
      </c>
      <c r="R14" s="23"/>
      <c r="S14" s="170">
        <f>SUM(S6:S13)</f>
        <v>139883</v>
      </c>
      <c r="T14" s="190">
        <f>Q14/S14-1</f>
        <v>3.3299257236404811E-2</v>
      </c>
      <c r="U14" s="170">
        <f>SUM(U6:U13)</f>
        <v>142710</v>
      </c>
    </row>
    <row r="15" spans="1:21" ht="15.75" customHeight="1">
      <c r="A15" s="39"/>
      <c r="B15" s="641" t="s">
        <v>80</v>
      </c>
      <c r="C15" s="642"/>
      <c r="D15" s="153"/>
      <c r="E15" s="193">
        <f t="shared" ref="E15:P15" si="10">E14+E44</f>
        <v>10321</v>
      </c>
      <c r="F15" s="193">
        <f t="shared" si="10"/>
        <v>9724</v>
      </c>
      <c r="G15" s="193">
        <f t="shared" si="10"/>
        <v>12870</v>
      </c>
      <c r="H15" s="193">
        <f t="shared" si="10"/>
        <v>12531</v>
      </c>
      <c r="I15" s="193">
        <f t="shared" si="10"/>
        <v>11982</v>
      </c>
      <c r="J15" s="193">
        <f t="shared" si="10"/>
        <v>12372</v>
      </c>
      <c r="K15" s="193">
        <f t="shared" si="10"/>
        <v>11814</v>
      </c>
      <c r="L15" s="193">
        <f t="shared" si="10"/>
        <v>10771</v>
      </c>
      <c r="M15" s="193">
        <f t="shared" si="10"/>
        <v>11489</v>
      </c>
      <c r="N15" s="193">
        <f t="shared" si="10"/>
        <v>13359</v>
      </c>
      <c r="O15" s="193">
        <f t="shared" si="10"/>
        <v>12415</v>
      </c>
      <c r="P15" s="193">
        <f t="shared" si="10"/>
        <v>15116</v>
      </c>
      <c r="Q15" s="194">
        <f>SUM(E15:P15)</f>
        <v>144764</v>
      </c>
      <c r="R15" s="195"/>
      <c r="S15" s="194">
        <f>S14+S44</f>
        <v>141047</v>
      </c>
      <c r="T15" s="196">
        <f>Q15/S15-1</f>
        <v>2.6352917821719002E-2</v>
      </c>
      <c r="U15" s="194">
        <f>U14+U44</f>
        <v>145649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49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53"/>
      <c r="U17" s="53"/>
    </row>
    <row r="18" spans="1:21" ht="16.5">
      <c r="A18" s="634" t="s">
        <v>39</v>
      </c>
      <c r="B18" s="635"/>
      <c r="C18" s="636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202</v>
      </c>
      <c r="T18" s="13" t="s">
        <v>29</v>
      </c>
      <c r="U18" s="13" t="s">
        <v>212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637" t="s">
        <v>32</v>
      </c>
      <c r="C20" s="20" t="s">
        <v>33</v>
      </c>
      <c r="D20" s="10"/>
      <c r="E20" s="21">
        <v>484</v>
      </c>
      <c r="F20" s="21">
        <v>326</v>
      </c>
      <c r="G20" s="21">
        <v>287</v>
      </c>
      <c r="H20" s="21">
        <v>491</v>
      </c>
      <c r="I20" s="21">
        <v>432</v>
      </c>
      <c r="J20" s="21">
        <v>393</v>
      </c>
      <c r="K20" s="21">
        <v>431</v>
      </c>
      <c r="L20" s="21">
        <v>438</v>
      </c>
      <c r="M20" s="21">
        <v>579</v>
      </c>
      <c r="N20" s="21">
        <v>724</v>
      </c>
      <c r="O20" s="21">
        <v>587</v>
      </c>
      <c r="P20" s="21">
        <v>915</v>
      </c>
      <c r="Q20" s="22">
        <f t="shared" ref="Q20:Q27" si="11">SUM(E20:P20)</f>
        <v>6087</v>
      </c>
      <c r="R20" s="23"/>
      <c r="S20" s="22">
        <v>7132</v>
      </c>
      <c r="T20" s="180">
        <f>Q20/S20-1</f>
        <v>-0.14652271452607968</v>
      </c>
      <c r="U20" s="22">
        <v>7608</v>
      </c>
    </row>
    <row r="21" spans="1:21" ht="15.75" customHeight="1">
      <c r="A21" s="25"/>
      <c r="B21" s="638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  <c r="R21" s="23"/>
      <c r="S21" s="29"/>
      <c r="T21" s="198"/>
      <c r="U21" s="29"/>
    </row>
    <row r="22" spans="1:21" ht="15.75" customHeight="1">
      <c r="A22" s="25"/>
      <c r="B22" s="638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  <c r="R22" s="23"/>
      <c r="S22" s="29"/>
      <c r="T22" s="198"/>
      <c r="U22" s="29"/>
    </row>
    <row r="23" spans="1:21" ht="15.75" customHeight="1">
      <c r="A23" s="25"/>
      <c r="B23" s="638"/>
      <c r="C23" s="27" t="s">
        <v>54</v>
      </c>
      <c r="D23" s="10"/>
      <c r="E23" s="28">
        <v>1334</v>
      </c>
      <c r="F23" s="28">
        <v>1285</v>
      </c>
      <c r="G23" s="28">
        <v>1847</v>
      </c>
      <c r="H23" s="28">
        <v>1489</v>
      </c>
      <c r="I23" s="28">
        <v>1323</v>
      </c>
      <c r="J23" s="28">
        <v>1515</v>
      </c>
      <c r="K23" s="28">
        <v>1032</v>
      </c>
      <c r="L23" s="28">
        <v>1056</v>
      </c>
      <c r="M23" s="28">
        <v>1037</v>
      </c>
      <c r="N23" s="28">
        <v>1064</v>
      </c>
      <c r="O23" s="28">
        <v>981</v>
      </c>
      <c r="P23" s="28">
        <v>1714</v>
      </c>
      <c r="Q23" s="29">
        <f t="shared" si="11"/>
        <v>15677</v>
      </c>
      <c r="R23" s="23"/>
      <c r="S23" s="29">
        <v>21840</v>
      </c>
      <c r="T23" s="181">
        <f>Q23/S23-1</f>
        <v>-0.28218864468864469</v>
      </c>
      <c r="U23" s="29">
        <v>19317</v>
      </c>
    </row>
    <row r="24" spans="1:21" ht="15.75" customHeight="1">
      <c r="A24" s="25"/>
      <c r="B24" s="219"/>
      <c r="C24" s="27" t="s">
        <v>110</v>
      </c>
      <c r="D24" s="10"/>
      <c r="E24" s="28">
        <v>2312</v>
      </c>
      <c r="F24" s="28">
        <v>2898</v>
      </c>
      <c r="G24" s="28">
        <v>2827</v>
      </c>
      <c r="H24" s="28">
        <v>3420</v>
      </c>
      <c r="I24" s="28">
        <v>3437</v>
      </c>
      <c r="J24" s="28">
        <v>3630</v>
      </c>
      <c r="K24" s="28">
        <v>4011</v>
      </c>
      <c r="L24" s="28">
        <v>3488</v>
      </c>
      <c r="M24" s="28">
        <v>3625</v>
      </c>
      <c r="N24" s="28">
        <v>5237</v>
      </c>
      <c r="O24" s="28">
        <v>4924</v>
      </c>
      <c r="P24" s="28">
        <v>5212</v>
      </c>
      <c r="Q24" s="29">
        <f t="shared" si="11"/>
        <v>45021</v>
      </c>
      <c r="R24" s="23"/>
      <c r="S24" s="29"/>
      <c r="T24" s="208"/>
      <c r="U24" s="29"/>
    </row>
    <row r="25" spans="1:21" ht="15.75" customHeight="1">
      <c r="A25" s="25"/>
      <c r="B25" s="218" t="s">
        <v>36</v>
      </c>
      <c r="C25" s="32" t="s">
        <v>48</v>
      </c>
      <c r="D25" s="10"/>
      <c r="E25" s="33">
        <v>2263</v>
      </c>
      <c r="F25" s="33">
        <v>1609</v>
      </c>
      <c r="G25" s="33">
        <v>2136</v>
      </c>
      <c r="H25" s="33">
        <v>2051</v>
      </c>
      <c r="I25" s="33">
        <v>1993</v>
      </c>
      <c r="J25" s="33">
        <v>2241</v>
      </c>
      <c r="K25" s="33">
        <v>2213</v>
      </c>
      <c r="L25" s="33">
        <v>1993</v>
      </c>
      <c r="M25" s="33">
        <v>2311</v>
      </c>
      <c r="N25" s="33">
        <v>2484</v>
      </c>
      <c r="O25" s="33">
        <v>2033</v>
      </c>
      <c r="P25" s="33">
        <v>2578</v>
      </c>
      <c r="Q25" s="34">
        <f t="shared" si="11"/>
        <v>25905</v>
      </c>
      <c r="R25" s="23"/>
      <c r="S25" s="23">
        <v>28292</v>
      </c>
      <c r="T25" s="182">
        <f>Q25/S25-1</f>
        <v>-8.4370139968895752E-2</v>
      </c>
      <c r="U25" s="34">
        <v>23435</v>
      </c>
    </row>
    <row r="26" spans="1:21" ht="15.75" customHeight="1">
      <c r="A26" s="25"/>
      <c r="B26" s="217" t="s">
        <v>37</v>
      </c>
      <c r="C26" s="27" t="s">
        <v>56</v>
      </c>
      <c r="D26" s="10"/>
      <c r="E26" s="28">
        <v>329</v>
      </c>
      <c r="F26" s="28">
        <v>341</v>
      </c>
      <c r="G26" s="28">
        <v>509</v>
      </c>
      <c r="H26" s="28">
        <v>556</v>
      </c>
      <c r="I26" s="28">
        <v>484</v>
      </c>
      <c r="J26" s="28">
        <v>541</v>
      </c>
      <c r="K26" s="28">
        <v>431</v>
      </c>
      <c r="L26" s="28">
        <v>474</v>
      </c>
      <c r="M26" s="28">
        <v>425</v>
      </c>
      <c r="N26" s="28">
        <v>380</v>
      </c>
      <c r="O26" s="28">
        <v>426</v>
      </c>
      <c r="P26" s="28">
        <v>787</v>
      </c>
      <c r="Q26" s="29">
        <f t="shared" si="11"/>
        <v>5683</v>
      </c>
      <c r="R26" s="23"/>
      <c r="S26" s="29">
        <v>9075</v>
      </c>
      <c r="T26" s="181">
        <f>Q26/S26-1</f>
        <v>-0.37377410468319561</v>
      </c>
      <c r="U26" s="29">
        <v>10395</v>
      </c>
    </row>
    <row r="27" spans="1:21" ht="15.75" customHeight="1">
      <c r="A27" s="25"/>
      <c r="B27" s="220" t="s">
        <v>38</v>
      </c>
      <c r="C27" s="36" t="s">
        <v>115</v>
      </c>
      <c r="D27" s="10"/>
      <c r="E27" s="33">
        <v>95</v>
      </c>
      <c r="F27" s="33">
        <v>112</v>
      </c>
      <c r="G27" s="33">
        <v>113</v>
      </c>
      <c r="H27" s="33">
        <v>123</v>
      </c>
      <c r="I27" s="33">
        <v>84</v>
      </c>
      <c r="J27" s="33">
        <v>100</v>
      </c>
      <c r="K27" s="33">
        <v>92</v>
      </c>
      <c r="L27" s="33">
        <v>68</v>
      </c>
      <c r="M27" s="33">
        <v>129</v>
      </c>
      <c r="N27" s="33">
        <v>119</v>
      </c>
      <c r="O27" s="33">
        <v>111</v>
      </c>
      <c r="P27" s="33">
        <v>145</v>
      </c>
      <c r="Q27" s="34">
        <f t="shared" si="11"/>
        <v>1291</v>
      </c>
      <c r="R27" s="23"/>
      <c r="S27" s="23">
        <v>2697</v>
      </c>
      <c r="T27" s="182">
        <f>Q27/S27-1</f>
        <v>-0.52131998516870603</v>
      </c>
      <c r="U27" s="34">
        <v>3215</v>
      </c>
    </row>
    <row r="28" spans="1:21" ht="15.75" customHeight="1">
      <c r="A28" s="39"/>
      <c r="B28" s="626" t="s">
        <v>81</v>
      </c>
      <c r="C28" s="627"/>
      <c r="D28" s="42"/>
      <c r="E28" s="43">
        <f t="shared" ref="E28:P28" si="12">SUM(E20:E27)</f>
        <v>6817</v>
      </c>
      <c r="F28" s="43">
        <f t="shared" si="12"/>
        <v>6571</v>
      </c>
      <c r="G28" s="43">
        <f t="shared" si="12"/>
        <v>7719</v>
      </c>
      <c r="H28" s="43">
        <f t="shared" si="12"/>
        <v>8130</v>
      </c>
      <c r="I28" s="43">
        <f t="shared" si="12"/>
        <v>7753</v>
      </c>
      <c r="J28" s="43">
        <f t="shared" si="12"/>
        <v>8420</v>
      </c>
      <c r="K28" s="43">
        <f t="shared" si="12"/>
        <v>8210</v>
      </c>
      <c r="L28" s="43">
        <f t="shared" si="12"/>
        <v>7517</v>
      </c>
      <c r="M28" s="43">
        <f t="shared" si="12"/>
        <v>8106</v>
      </c>
      <c r="N28" s="43">
        <f t="shared" si="12"/>
        <v>10008</v>
      </c>
      <c r="O28" s="43">
        <f t="shared" si="12"/>
        <v>9062</v>
      </c>
      <c r="P28" s="43">
        <f t="shared" si="12"/>
        <v>11351</v>
      </c>
      <c r="Q28" s="44">
        <f>SUM(E28:P28)</f>
        <v>99664</v>
      </c>
      <c r="R28" s="45"/>
      <c r="S28" s="44">
        <f>SUM(S20:S27)</f>
        <v>69036</v>
      </c>
      <c r="T28" s="183">
        <f>Q28/S28-1</f>
        <v>0.44365258705602884</v>
      </c>
      <c r="U28" s="44">
        <f>SUM(U20:U27)</f>
        <v>63970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200"/>
      <c r="I29" s="54"/>
      <c r="J29" s="54"/>
      <c r="K29" s="54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634" t="s">
        <v>45</v>
      </c>
      <c r="B30" s="635"/>
      <c r="C30" s="636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202</v>
      </c>
      <c r="T30" s="13" t="s">
        <v>29</v>
      </c>
      <c r="U30" s="13" t="s">
        <v>212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637" t="s">
        <v>32</v>
      </c>
      <c r="C32" s="20" t="s">
        <v>33</v>
      </c>
      <c r="D32" s="10"/>
      <c r="E32" s="21">
        <v>415</v>
      </c>
      <c r="F32" s="21">
        <v>303</v>
      </c>
      <c r="G32" s="21">
        <v>415</v>
      </c>
      <c r="H32" s="21">
        <v>286</v>
      </c>
      <c r="I32" s="21">
        <v>594</v>
      </c>
      <c r="J32" s="21">
        <v>217</v>
      </c>
      <c r="K32" s="21">
        <v>256</v>
      </c>
      <c r="L32" s="21">
        <v>206</v>
      </c>
      <c r="M32" s="21">
        <v>407</v>
      </c>
      <c r="N32" s="21">
        <v>520</v>
      </c>
      <c r="O32" s="21">
        <v>382</v>
      </c>
      <c r="P32" s="21">
        <v>359</v>
      </c>
      <c r="Q32" s="22">
        <f t="shared" ref="Q32:Q39" si="13">SUM(E32:P32)</f>
        <v>4360</v>
      </c>
      <c r="R32" s="23"/>
      <c r="S32" s="22">
        <v>6225</v>
      </c>
      <c r="T32" s="180">
        <f>Q32/S32-1</f>
        <v>-0.29959839357429718</v>
      </c>
      <c r="U32" s="22">
        <v>7291</v>
      </c>
    </row>
    <row r="33" spans="1:21" ht="15.75" customHeight="1">
      <c r="A33" s="25"/>
      <c r="B33" s="638"/>
      <c r="C33" s="27" t="s">
        <v>34</v>
      </c>
      <c r="D33" s="10"/>
      <c r="E33" s="28">
        <v>0</v>
      </c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9">
        <f t="shared" si="13"/>
        <v>0</v>
      </c>
      <c r="R33" s="23"/>
      <c r="S33" s="29">
        <v>8880</v>
      </c>
      <c r="T33" s="181">
        <f>Q33/S33-1</f>
        <v>-1</v>
      </c>
      <c r="U33" s="29">
        <v>15335</v>
      </c>
    </row>
    <row r="34" spans="1:21" ht="15.75" customHeight="1">
      <c r="A34" s="25"/>
      <c r="B34" s="638"/>
      <c r="C34" s="27" t="s">
        <v>35</v>
      </c>
      <c r="D34" s="10"/>
      <c r="E34" s="28">
        <v>152</v>
      </c>
      <c r="F34" s="28"/>
      <c r="G34" s="28">
        <v>50</v>
      </c>
      <c r="H34" s="28"/>
      <c r="I34" s="28">
        <v>86</v>
      </c>
      <c r="J34" s="28">
        <v>47</v>
      </c>
      <c r="K34" s="28">
        <v>7</v>
      </c>
      <c r="L34" s="28">
        <v>6</v>
      </c>
      <c r="M34" s="28">
        <v>30</v>
      </c>
      <c r="N34" s="28"/>
      <c r="O34" s="28">
        <v>5</v>
      </c>
      <c r="P34" s="28">
        <v>5</v>
      </c>
      <c r="Q34" s="29">
        <f t="shared" si="13"/>
        <v>388</v>
      </c>
      <c r="R34" s="23"/>
      <c r="S34" s="29">
        <v>2683</v>
      </c>
      <c r="T34" s="208">
        <f>Q34/S34-1</f>
        <v>-0.85538576220648532</v>
      </c>
      <c r="U34" s="29">
        <v>1481</v>
      </c>
    </row>
    <row r="35" spans="1:21" ht="15.75" customHeight="1">
      <c r="A35" s="25"/>
      <c r="B35" s="638"/>
      <c r="C35" s="27" t="s">
        <v>54</v>
      </c>
      <c r="D35" s="10"/>
      <c r="E35" s="28">
        <v>2145</v>
      </c>
      <c r="F35" s="28">
        <v>1485</v>
      </c>
      <c r="G35" s="28">
        <v>969</v>
      </c>
      <c r="H35" s="28">
        <v>597</v>
      </c>
      <c r="I35" s="28">
        <v>644</v>
      </c>
      <c r="J35" s="28">
        <v>271</v>
      </c>
      <c r="K35" s="28">
        <v>433</v>
      </c>
      <c r="L35" s="28">
        <v>591</v>
      </c>
      <c r="M35" s="28">
        <v>567</v>
      </c>
      <c r="N35" s="28">
        <v>451</v>
      </c>
      <c r="O35" s="28">
        <v>638</v>
      </c>
      <c r="P35" s="28">
        <v>630</v>
      </c>
      <c r="Q35" s="29">
        <f t="shared" si="13"/>
        <v>9421</v>
      </c>
      <c r="R35" s="23"/>
      <c r="S35" s="29">
        <v>37863</v>
      </c>
      <c r="T35" s="181">
        <f>Q35/S35-1</f>
        <v>-0.75118189261284107</v>
      </c>
      <c r="U35" s="29">
        <v>37437</v>
      </c>
    </row>
    <row r="36" spans="1:21" ht="15.75" customHeight="1">
      <c r="A36" s="25"/>
      <c r="B36" s="219"/>
      <c r="C36" s="27" t="s">
        <v>110</v>
      </c>
      <c r="D36" s="10"/>
      <c r="E36" s="28">
        <v>14</v>
      </c>
      <c r="F36" s="28">
        <v>4</v>
      </c>
      <c r="G36" s="28">
        <v>1771</v>
      </c>
      <c r="H36" s="28">
        <v>2327</v>
      </c>
      <c r="I36" s="28">
        <v>1956</v>
      </c>
      <c r="J36" s="28">
        <v>2409</v>
      </c>
      <c r="K36" s="28">
        <v>1987</v>
      </c>
      <c r="L36" s="28">
        <v>1642</v>
      </c>
      <c r="M36" s="28">
        <v>1765</v>
      </c>
      <c r="N36" s="28">
        <v>1763</v>
      </c>
      <c r="O36" s="28">
        <v>1366</v>
      </c>
      <c r="P36" s="28">
        <v>1668</v>
      </c>
      <c r="Q36" s="29">
        <f t="shared" si="13"/>
        <v>18672</v>
      </c>
      <c r="R36" s="23"/>
      <c r="S36" s="29"/>
      <c r="T36" s="208"/>
      <c r="U36" s="29"/>
    </row>
    <row r="37" spans="1:21" ht="15.75" customHeight="1">
      <c r="A37" s="25"/>
      <c r="B37" s="218" t="s">
        <v>36</v>
      </c>
      <c r="C37" s="32" t="s">
        <v>48</v>
      </c>
      <c r="D37" s="10"/>
      <c r="E37" s="33">
        <v>522</v>
      </c>
      <c r="F37" s="33">
        <v>975</v>
      </c>
      <c r="G37" s="33">
        <v>1437</v>
      </c>
      <c r="H37" s="33">
        <v>766</v>
      </c>
      <c r="I37" s="33">
        <v>541</v>
      </c>
      <c r="J37" s="33">
        <v>771</v>
      </c>
      <c r="K37" s="33">
        <v>704</v>
      </c>
      <c r="L37" s="33">
        <v>492</v>
      </c>
      <c r="M37" s="33">
        <v>321</v>
      </c>
      <c r="N37" s="33">
        <v>500</v>
      </c>
      <c r="O37" s="33">
        <v>548</v>
      </c>
      <c r="P37" s="33">
        <v>822</v>
      </c>
      <c r="Q37" s="34">
        <f t="shared" si="13"/>
        <v>8399</v>
      </c>
      <c r="R37" s="23"/>
      <c r="S37" s="23">
        <v>9427</v>
      </c>
      <c r="T37" s="182">
        <f>Q37/S37-1</f>
        <v>-0.1090484777765991</v>
      </c>
      <c r="U37" s="34">
        <v>11966</v>
      </c>
    </row>
    <row r="38" spans="1:21" ht="15.75" customHeight="1">
      <c r="A38" s="25"/>
      <c r="B38" s="217" t="s">
        <v>37</v>
      </c>
      <c r="C38" s="27" t="s">
        <v>56</v>
      </c>
      <c r="D38" s="10"/>
      <c r="E38" s="28">
        <v>256</v>
      </c>
      <c r="F38" s="28">
        <v>236</v>
      </c>
      <c r="G38" s="28">
        <v>504</v>
      </c>
      <c r="H38" s="28">
        <v>425</v>
      </c>
      <c r="I38" s="28">
        <v>335</v>
      </c>
      <c r="J38" s="28">
        <v>237</v>
      </c>
      <c r="K38" s="28">
        <v>208</v>
      </c>
      <c r="L38" s="28">
        <v>316</v>
      </c>
      <c r="M38" s="28">
        <v>293</v>
      </c>
      <c r="N38" s="28">
        <v>117</v>
      </c>
      <c r="O38" s="28">
        <v>414</v>
      </c>
      <c r="P38" s="28">
        <v>281</v>
      </c>
      <c r="Q38" s="29">
        <f t="shared" si="13"/>
        <v>3622</v>
      </c>
      <c r="R38" s="23"/>
      <c r="S38" s="29">
        <v>5731</v>
      </c>
      <c r="T38" s="181">
        <f>Q38/S38-1</f>
        <v>-0.36799860408305707</v>
      </c>
      <c r="U38" s="29">
        <v>5156</v>
      </c>
    </row>
    <row r="39" spans="1:21" ht="15.75" customHeight="1">
      <c r="A39" s="25"/>
      <c r="B39" s="218" t="s">
        <v>38</v>
      </c>
      <c r="C39" s="36" t="s">
        <v>114</v>
      </c>
      <c r="D39" s="10"/>
      <c r="E39" s="33">
        <v>0</v>
      </c>
      <c r="F39" s="33">
        <v>0</v>
      </c>
      <c r="G39" s="33">
        <v>5</v>
      </c>
      <c r="H39" s="33">
        <v>0</v>
      </c>
      <c r="I39" s="33">
        <v>1</v>
      </c>
      <c r="J39" s="33">
        <v>0</v>
      </c>
      <c r="K39" s="33">
        <v>8</v>
      </c>
      <c r="L39" s="33">
        <v>1</v>
      </c>
      <c r="M39" s="33">
        <v>0</v>
      </c>
      <c r="N39" s="33"/>
      <c r="O39" s="33"/>
      <c r="P39" s="33"/>
      <c r="Q39" s="34">
        <f t="shared" si="13"/>
        <v>15</v>
      </c>
      <c r="R39" s="23"/>
      <c r="S39" s="23">
        <v>38</v>
      </c>
      <c r="T39" s="182">
        <f>Q39/S39-1</f>
        <v>-0.60526315789473684</v>
      </c>
      <c r="U39" s="34">
        <v>74</v>
      </c>
    </row>
    <row r="40" spans="1:21" ht="15.75" customHeight="1">
      <c r="A40" s="39"/>
      <c r="B40" s="626" t="s">
        <v>97</v>
      </c>
      <c r="C40" s="627"/>
      <c r="D40" s="42"/>
      <c r="E40" s="43">
        <f>SUM(E32:E39)</f>
        <v>3504</v>
      </c>
      <c r="F40" s="43">
        <f t="shared" ref="F40:P40" si="14">SUM(F32:F39)</f>
        <v>3003</v>
      </c>
      <c r="G40" s="43">
        <f t="shared" si="14"/>
        <v>5151</v>
      </c>
      <c r="H40" s="43">
        <f t="shared" si="14"/>
        <v>4401</v>
      </c>
      <c r="I40" s="43">
        <f t="shared" si="14"/>
        <v>4157</v>
      </c>
      <c r="J40" s="43">
        <f t="shared" si="14"/>
        <v>3952</v>
      </c>
      <c r="K40" s="43">
        <f t="shared" si="14"/>
        <v>3603</v>
      </c>
      <c r="L40" s="43">
        <f t="shared" si="14"/>
        <v>3254</v>
      </c>
      <c r="M40" s="43">
        <f t="shared" si="14"/>
        <v>3383</v>
      </c>
      <c r="N40" s="43">
        <f t="shared" si="14"/>
        <v>3351</v>
      </c>
      <c r="O40" s="43">
        <f t="shared" si="14"/>
        <v>3353</v>
      </c>
      <c r="P40" s="43">
        <f t="shared" si="14"/>
        <v>3765</v>
      </c>
      <c r="Q40" s="44">
        <f>SUM(E40:P40)</f>
        <v>44877</v>
      </c>
      <c r="R40" s="45"/>
      <c r="S40" s="44">
        <f>SUM(S32:S39)</f>
        <v>70847</v>
      </c>
      <c r="T40" s="183">
        <f>Q40/S40-1</f>
        <v>-0.36656456871850607</v>
      </c>
      <c r="U40" s="44">
        <f>SUM(U32:U39)</f>
        <v>78740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643" t="s">
        <v>32</v>
      </c>
      <c r="C42" s="62" t="s">
        <v>105</v>
      </c>
      <c r="D42" s="17"/>
      <c r="E42" s="64"/>
      <c r="F42" s="65"/>
      <c r="G42" s="65"/>
      <c r="H42" s="65"/>
      <c r="I42" s="65">
        <v>72</v>
      </c>
      <c r="J42" s="65"/>
      <c r="K42" s="65">
        <v>1</v>
      </c>
      <c r="L42" s="172"/>
      <c r="M42" s="172"/>
      <c r="N42" s="65"/>
      <c r="O42" s="65"/>
      <c r="P42" s="65"/>
      <c r="Q42" s="65">
        <f>SUM(E42:P42)</f>
        <v>73</v>
      </c>
      <c r="R42" s="23"/>
      <c r="S42" s="65">
        <v>1014</v>
      </c>
      <c r="T42" s="184">
        <f>Q42/S42-1</f>
        <v>-0.92800788954635105</v>
      </c>
      <c r="U42" s="173">
        <v>2849</v>
      </c>
    </row>
    <row r="43" spans="1:21" ht="15.75" customHeight="1">
      <c r="A43" s="204"/>
      <c r="B43" s="644"/>
      <c r="C43" s="36" t="s">
        <v>104</v>
      </c>
      <c r="D43" s="17"/>
      <c r="E43" s="171"/>
      <c r="F43" s="171">
        <v>150</v>
      </c>
      <c r="G43" s="171"/>
      <c r="H43" s="171"/>
      <c r="I43" s="171"/>
      <c r="J43" s="171"/>
      <c r="K43" s="171"/>
      <c r="L43" s="205"/>
      <c r="M43" s="205"/>
      <c r="N43" s="171"/>
      <c r="O43" s="171"/>
      <c r="P43" s="171"/>
      <c r="Q43" s="23">
        <f>SUM(E43:P43)</f>
        <v>150</v>
      </c>
      <c r="R43" s="23"/>
      <c r="S43" s="23">
        <v>150</v>
      </c>
      <c r="T43" s="216">
        <f>Q43/S43-1</f>
        <v>0</v>
      </c>
      <c r="U43" s="207">
        <v>90</v>
      </c>
    </row>
    <row r="44" spans="1:21" ht="15.75" customHeight="1">
      <c r="A44" s="150"/>
      <c r="B44" s="639" t="s">
        <v>95</v>
      </c>
      <c r="C44" s="640"/>
      <c r="D44" s="42"/>
      <c r="E44" s="43">
        <f>E43+E42</f>
        <v>0</v>
      </c>
      <c r="F44" s="43">
        <f t="shared" ref="F44:Q44" si="15">F43+F42</f>
        <v>150</v>
      </c>
      <c r="G44" s="43">
        <f t="shared" si="15"/>
        <v>0</v>
      </c>
      <c r="H44" s="43">
        <f t="shared" si="15"/>
        <v>0</v>
      </c>
      <c r="I44" s="43">
        <f t="shared" si="15"/>
        <v>72</v>
      </c>
      <c r="J44" s="43">
        <f t="shared" si="15"/>
        <v>0</v>
      </c>
      <c r="K44" s="43">
        <f t="shared" si="15"/>
        <v>1</v>
      </c>
      <c r="L44" s="43">
        <f t="shared" si="15"/>
        <v>0</v>
      </c>
      <c r="M44" s="43">
        <f t="shared" si="15"/>
        <v>0</v>
      </c>
      <c r="N44" s="43">
        <f t="shared" si="15"/>
        <v>0</v>
      </c>
      <c r="O44" s="43">
        <f t="shared" si="15"/>
        <v>0</v>
      </c>
      <c r="P44" s="43">
        <f t="shared" si="15"/>
        <v>0</v>
      </c>
      <c r="Q44" s="44">
        <f t="shared" si="15"/>
        <v>223</v>
      </c>
      <c r="R44" s="45"/>
      <c r="S44" s="44">
        <f>S43+S42</f>
        <v>1164</v>
      </c>
      <c r="T44" s="183">
        <f>Q44/S44-1</f>
        <v>-0.80841924398625431</v>
      </c>
      <c r="U44" s="44">
        <f>U43+U42</f>
        <v>2939</v>
      </c>
    </row>
    <row r="45" spans="1:21" ht="15.75" customHeight="1">
      <c r="A45" s="653" t="s">
        <v>96</v>
      </c>
      <c r="B45" s="654"/>
      <c r="C45" s="655"/>
      <c r="D45" s="42"/>
      <c r="E45" s="69">
        <f>E44+E40</f>
        <v>3504</v>
      </c>
      <c r="F45" s="69">
        <f t="shared" ref="F45:Q45" si="16">F44+F40</f>
        <v>3153</v>
      </c>
      <c r="G45" s="69">
        <f t="shared" si="16"/>
        <v>5151</v>
      </c>
      <c r="H45" s="69">
        <f t="shared" si="16"/>
        <v>4401</v>
      </c>
      <c r="I45" s="69">
        <f t="shared" si="16"/>
        <v>4229</v>
      </c>
      <c r="J45" s="69">
        <f t="shared" si="16"/>
        <v>3952</v>
      </c>
      <c r="K45" s="69">
        <f t="shared" si="16"/>
        <v>3604</v>
      </c>
      <c r="L45" s="69">
        <f t="shared" si="16"/>
        <v>3254</v>
      </c>
      <c r="M45" s="69">
        <f t="shared" si="16"/>
        <v>3383</v>
      </c>
      <c r="N45" s="69">
        <f t="shared" si="16"/>
        <v>3351</v>
      </c>
      <c r="O45" s="69">
        <f t="shared" si="16"/>
        <v>3353</v>
      </c>
      <c r="P45" s="69">
        <f t="shared" si="16"/>
        <v>3765</v>
      </c>
      <c r="Q45" s="70">
        <f t="shared" si="16"/>
        <v>45100</v>
      </c>
      <c r="R45" s="45"/>
      <c r="S45" s="70">
        <f>S44+S40</f>
        <v>72011</v>
      </c>
      <c r="T45" s="185">
        <f>Q45/S45-1</f>
        <v>-0.37370679479523961</v>
      </c>
      <c r="U45" s="70">
        <f>U40+U44</f>
        <v>81679</v>
      </c>
    </row>
    <row r="46" spans="1:21">
      <c r="A46" s="144"/>
      <c r="B46" s="144"/>
      <c r="C46" s="144"/>
      <c r="H46" s="200"/>
      <c r="Q46" s="191"/>
    </row>
    <row r="47" spans="1:21">
      <c r="F47" s="209"/>
      <c r="G47" s="210"/>
      <c r="H47" s="210"/>
      <c r="I47" s="210"/>
      <c r="J47" s="210"/>
      <c r="K47" s="210"/>
      <c r="L47" s="210"/>
    </row>
    <row r="48" spans="1:21">
      <c r="F48" s="211"/>
      <c r="G48" s="210"/>
      <c r="H48" s="210"/>
      <c r="I48" s="210"/>
      <c r="J48" s="210"/>
      <c r="K48" s="210"/>
      <c r="L48" s="210"/>
    </row>
    <row r="49" spans="6:12">
      <c r="F49" s="212"/>
      <c r="G49" s="210"/>
      <c r="H49" s="210"/>
      <c r="I49" s="210"/>
      <c r="J49" s="210"/>
      <c r="K49" s="210"/>
      <c r="L49" s="210"/>
    </row>
    <row r="50" spans="6:12">
      <c r="F50" s="210"/>
      <c r="G50" s="210"/>
      <c r="H50" s="210"/>
      <c r="I50" s="210"/>
      <c r="J50" s="210"/>
      <c r="K50" s="210"/>
      <c r="L50" s="210"/>
    </row>
    <row r="51" spans="6:12">
      <c r="F51" s="210"/>
      <c r="G51" s="210"/>
      <c r="H51" s="210"/>
      <c r="I51" s="210"/>
      <c r="J51" s="210"/>
      <c r="K51" s="210"/>
      <c r="L51" s="210"/>
    </row>
    <row r="52" spans="6:12">
      <c r="F52" s="210"/>
      <c r="G52" s="210"/>
      <c r="H52" s="210"/>
      <c r="I52" s="210"/>
      <c r="J52" s="210"/>
      <c r="K52" s="210"/>
      <c r="L52" s="210"/>
    </row>
    <row r="53" spans="6:12">
      <c r="F53" s="210"/>
      <c r="G53" s="210"/>
      <c r="H53" s="210"/>
      <c r="I53" s="210"/>
      <c r="J53" s="210"/>
      <c r="K53" s="210"/>
      <c r="L53" s="210"/>
    </row>
    <row r="54" spans="6:12">
      <c r="F54" s="210"/>
      <c r="G54" s="211"/>
      <c r="H54" s="210"/>
      <c r="I54" s="210"/>
      <c r="J54" s="200"/>
      <c r="K54" s="210"/>
      <c r="L54" s="210"/>
    </row>
    <row r="55" spans="6:12">
      <c r="F55" s="210"/>
      <c r="G55" s="210"/>
      <c r="H55" s="210"/>
      <c r="I55" s="210"/>
      <c r="J55" s="200"/>
      <c r="K55" s="210"/>
      <c r="L55" s="210"/>
    </row>
    <row r="56" spans="6:12">
      <c r="F56" s="210"/>
      <c r="G56" s="211"/>
      <c r="H56" s="211"/>
      <c r="I56" s="211"/>
      <c r="J56" s="200"/>
      <c r="K56" s="210"/>
      <c r="L56" s="210"/>
    </row>
    <row r="57" spans="6:12">
      <c r="F57" s="210"/>
      <c r="G57" s="211"/>
      <c r="H57" s="211"/>
      <c r="I57" s="211"/>
      <c r="J57" s="211"/>
      <c r="K57" s="210"/>
      <c r="L57" s="210"/>
    </row>
    <row r="58" spans="6:12">
      <c r="F58" s="210"/>
      <c r="G58" s="210"/>
      <c r="H58" s="210"/>
      <c r="I58" s="210"/>
      <c r="J58" s="210"/>
      <c r="K58" s="210"/>
      <c r="L58" s="210"/>
    </row>
    <row r="59" spans="6:12">
      <c r="F59" s="210"/>
      <c r="G59" s="210"/>
      <c r="H59" s="210"/>
      <c r="I59" s="210"/>
      <c r="J59" s="210"/>
      <c r="K59" s="210"/>
      <c r="L59" s="210"/>
    </row>
    <row r="60" spans="6:12">
      <c r="F60" s="210"/>
      <c r="G60" s="210"/>
      <c r="H60" s="210"/>
      <c r="I60" s="210"/>
      <c r="J60" s="210"/>
      <c r="K60" s="210"/>
      <c r="L60" s="210"/>
    </row>
    <row r="61" spans="6:12">
      <c r="F61" s="210"/>
      <c r="G61" s="210"/>
      <c r="H61" s="210"/>
      <c r="I61" s="210"/>
      <c r="J61" s="210"/>
      <c r="K61" s="210"/>
      <c r="L61" s="210"/>
    </row>
    <row r="62" spans="6:12">
      <c r="F62" s="210"/>
      <c r="G62" s="210"/>
      <c r="H62" s="210"/>
      <c r="I62" s="210"/>
      <c r="J62" s="210"/>
      <c r="K62" s="210"/>
      <c r="L62" s="210"/>
    </row>
    <row r="63" spans="6:12">
      <c r="F63" s="210"/>
      <c r="G63" s="210"/>
      <c r="H63" s="210"/>
      <c r="I63" s="210"/>
      <c r="J63" s="210"/>
      <c r="K63" s="210"/>
      <c r="L63" s="210"/>
    </row>
    <row r="64" spans="6:12">
      <c r="F64" s="210"/>
      <c r="G64" s="210"/>
      <c r="H64" s="210"/>
      <c r="I64" s="210"/>
      <c r="J64" s="210"/>
      <c r="K64" s="210"/>
      <c r="L64" s="210"/>
    </row>
    <row r="65" spans="6:12">
      <c r="F65" s="210"/>
      <c r="G65" s="210"/>
      <c r="H65" s="210"/>
      <c r="I65" s="210"/>
      <c r="J65" s="210"/>
      <c r="K65" s="210"/>
      <c r="L65" s="210"/>
    </row>
    <row r="232" spans="3:4">
      <c r="C232" s="73"/>
      <c r="D232" s="73"/>
    </row>
    <row r="236" spans="3:4">
      <c r="C236" s="73"/>
      <c r="D236" s="73"/>
    </row>
  </sheetData>
  <mergeCells count="15">
    <mergeCell ref="B32:B35"/>
    <mergeCell ref="B40:C40"/>
    <mergeCell ref="B42:B43"/>
    <mergeCell ref="B44:C44"/>
    <mergeCell ref="A45:C45"/>
    <mergeCell ref="A30:C30"/>
    <mergeCell ref="E3:Q3"/>
    <mergeCell ref="S3:U3"/>
    <mergeCell ref="A4:C4"/>
    <mergeCell ref="B6:B9"/>
    <mergeCell ref="B14:C14"/>
    <mergeCell ref="B15:C15"/>
    <mergeCell ref="A18:C18"/>
    <mergeCell ref="B20:B23"/>
    <mergeCell ref="B28:C28"/>
  </mergeCells>
  <phoneticPr fontId="136" type="noConversion"/>
  <printOptions horizontalCentered="1" verticalCentered="1"/>
  <pageMargins left="0.25" right="0.25" top="0.75" bottom="0.75" header="0.3" footer="0.3"/>
  <pageSetup paperSize="9" scale="68" orientation="landscape" r:id="rId1"/>
  <ignoredErrors>
    <ignoredError sqref="E8:P8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5"/>
  <sheetViews>
    <sheetView showGridLines="0" zoomScale="80" zoomScaleNormal="80" workbookViewId="0">
      <pane xSplit="4" topLeftCell="E1" activePane="topRight" state="frozen"/>
      <selection activeCell="I25" sqref="I25"/>
      <selection pane="topRight"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75" style="186" bestFit="1" customWidth="1"/>
    <col min="21" max="21" width="10.7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107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28" t="s">
        <v>108</v>
      </c>
      <c r="F3" s="629"/>
      <c r="G3" s="629"/>
      <c r="H3" s="629"/>
      <c r="I3" s="629"/>
      <c r="J3" s="629"/>
      <c r="K3" s="629"/>
      <c r="L3" s="629"/>
      <c r="M3" s="629"/>
      <c r="N3" s="629"/>
      <c r="O3" s="629"/>
      <c r="P3" s="629"/>
      <c r="Q3" s="630"/>
      <c r="R3" s="9"/>
      <c r="S3" s="631" t="s">
        <v>101</v>
      </c>
      <c r="T3" s="632"/>
      <c r="U3" s="633"/>
    </row>
    <row r="4" spans="1:21" ht="16.5">
      <c r="A4" s="634" t="s">
        <v>16</v>
      </c>
      <c r="B4" s="635"/>
      <c r="C4" s="636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106</v>
      </c>
      <c r="T4" s="13" t="s">
        <v>29</v>
      </c>
      <c r="U4" s="13" t="s">
        <v>102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37" t="s">
        <v>32</v>
      </c>
      <c r="C6" s="20" t="s">
        <v>33</v>
      </c>
      <c r="D6" s="10">
        <f>D20+D32</f>
        <v>0</v>
      </c>
      <c r="E6" s="21">
        <f>E20+E32+E41</f>
        <v>1322</v>
      </c>
      <c r="F6" s="21">
        <f t="shared" ref="F6:P6" si="0">F20+F32+F41</f>
        <v>1246</v>
      </c>
      <c r="G6" s="21">
        <f t="shared" si="0"/>
        <v>1219</v>
      </c>
      <c r="H6" s="21">
        <f t="shared" si="0"/>
        <v>1277</v>
      </c>
      <c r="I6" s="21">
        <f t="shared" si="0"/>
        <v>1139</v>
      </c>
      <c r="J6" s="21">
        <f t="shared" si="0"/>
        <v>1195</v>
      </c>
      <c r="K6" s="21">
        <f t="shared" si="0"/>
        <v>1386</v>
      </c>
      <c r="L6" s="21">
        <f t="shared" si="0"/>
        <v>1034</v>
      </c>
      <c r="M6" s="21">
        <f t="shared" si="0"/>
        <v>1184</v>
      </c>
      <c r="N6" s="21">
        <f t="shared" si="0"/>
        <v>1056</v>
      </c>
      <c r="O6" s="21">
        <f t="shared" si="0"/>
        <v>1024</v>
      </c>
      <c r="P6" s="21">
        <f t="shared" si="0"/>
        <v>1289</v>
      </c>
      <c r="Q6" s="22">
        <f t="shared" ref="Q6:Q14" si="1">SUM(E6:P6)</f>
        <v>14371</v>
      </c>
      <c r="R6" s="23"/>
      <c r="S6" s="22">
        <f>S20+S32</f>
        <v>14899</v>
      </c>
      <c r="T6" s="187">
        <f t="shared" ref="T6:T15" si="2">Q6/S6-1</f>
        <v>-3.5438620041613578E-2</v>
      </c>
      <c r="U6" s="22">
        <f>U20+U32</f>
        <v>10929</v>
      </c>
    </row>
    <row r="7" spans="1:21" ht="15.75" customHeight="1">
      <c r="A7" s="25"/>
      <c r="B7" s="638"/>
      <c r="C7" s="27" t="s">
        <v>34</v>
      </c>
      <c r="D7" s="10"/>
      <c r="E7" s="28">
        <f t="shared" ref="E7:P12" si="3">E21+E33</f>
        <v>429</v>
      </c>
      <c r="F7" s="28">
        <f t="shared" si="3"/>
        <v>895</v>
      </c>
      <c r="G7" s="28">
        <f t="shared" si="3"/>
        <v>1266</v>
      </c>
      <c r="H7" s="28">
        <f t="shared" si="3"/>
        <v>1589</v>
      </c>
      <c r="I7" s="28">
        <f t="shared" si="3"/>
        <v>1413</v>
      </c>
      <c r="J7" s="28">
        <f t="shared" si="3"/>
        <v>1577</v>
      </c>
      <c r="K7" s="28">
        <f t="shared" si="3"/>
        <v>60</v>
      </c>
      <c r="L7" s="28">
        <f t="shared" si="3"/>
        <v>371</v>
      </c>
      <c r="M7" s="28">
        <f t="shared" si="3"/>
        <v>525</v>
      </c>
      <c r="N7" s="28">
        <f t="shared" si="3"/>
        <v>735</v>
      </c>
      <c r="O7" s="28">
        <f t="shared" si="3"/>
        <v>12</v>
      </c>
      <c r="P7" s="28">
        <f t="shared" si="3"/>
        <v>8</v>
      </c>
      <c r="Q7" s="29">
        <f t="shared" si="1"/>
        <v>8880</v>
      </c>
      <c r="R7" s="23"/>
      <c r="S7" s="29">
        <f t="shared" ref="S7:U12" si="4">S21+S33</f>
        <v>15335</v>
      </c>
      <c r="T7" s="188">
        <f t="shared" si="2"/>
        <v>-0.42093250733615917</v>
      </c>
      <c r="U7" s="29">
        <f t="shared" si="4"/>
        <v>14110</v>
      </c>
    </row>
    <row r="8" spans="1:21" ht="15.75" customHeight="1">
      <c r="A8" s="25"/>
      <c r="B8" s="638"/>
      <c r="C8" s="27" t="s">
        <v>35</v>
      </c>
      <c r="D8" s="10"/>
      <c r="E8" s="28">
        <f>E22+E34+E42</f>
        <v>227</v>
      </c>
      <c r="F8" s="28">
        <f t="shared" ref="F8:P8" si="5">F22+F34+F42</f>
        <v>485</v>
      </c>
      <c r="G8" s="28">
        <f t="shared" si="5"/>
        <v>813</v>
      </c>
      <c r="H8" s="28">
        <f t="shared" si="5"/>
        <v>100</v>
      </c>
      <c r="I8" s="28">
        <f t="shared" si="5"/>
        <v>0</v>
      </c>
      <c r="J8" s="28">
        <f t="shared" si="5"/>
        <v>162</v>
      </c>
      <c r="K8" s="28">
        <f t="shared" si="5"/>
        <v>163</v>
      </c>
      <c r="L8" s="28">
        <f t="shared" si="5"/>
        <v>176</v>
      </c>
      <c r="M8" s="28">
        <f t="shared" si="5"/>
        <v>166</v>
      </c>
      <c r="N8" s="28">
        <f t="shared" si="5"/>
        <v>336</v>
      </c>
      <c r="O8" s="28">
        <f t="shared" si="5"/>
        <v>155</v>
      </c>
      <c r="P8" s="28">
        <f t="shared" si="5"/>
        <v>50</v>
      </c>
      <c r="Q8" s="29">
        <f t="shared" si="1"/>
        <v>2833</v>
      </c>
      <c r="R8" s="23"/>
      <c r="S8" s="29">
        <f t="shared" si="4"/>
        <v>1481</v>
      </c>
      <c r="T8" s="208">
        <f t="shared" si="2"/>
        <v>0.91289669142471297</v>
      </c>
      <c r="U8" s="29">
        <f t="shared" si="4"/>
        <v>2030</v>
      </c>
    </row>
    <row r="9" spans="1:21" ht="15.75" customHeight="1">
      <c r="A9" s="25"/>
      <c r="B9" s="638"/>
      <c r="C9" s="27" t="s">
        <v>55</v>
      </c>
      <c r="D9" s="10"/>
      <c r="E9" s="28">
        <f t="shared" si="3"/>
        <v>4592</v>
      </c>
      <c r="F9" s="28">
        <f t="shared" si="3"/>
        <v>4503</v>
      </c>
      <c r="G9" s="28">
        <f t="shared" si="3"/>
        <v>5264</v>
      </c>
      <c r="H9" s="28">
        <f t="shared" si="3"/>
        <v>5242</v>
      </c>
      <c r="I9" s="28">
        <f t="shared" si="3"/>
        <v>4666</v>
      </c>
      <c r="J9" s="28">
        <f t="shared" si="3"/>
        <v>4656</v>
      </c>
      <c r="K9" s="28">
        <f t="shared" si="3"/>
        <v>5167</v>
      </c>
      <c r="L9" s="28">
        <f t="shared" si="3"/>
        <v>3989</v>
      </c>
      <c r="M9" s="28">
        <f t="shared" si="3"/>
        <v>4077</v>
      </c>
      <c r="N9" s="28">
        <f t="shared" si="3"/>
        <v>5452</v>
      </c>
      <c r="O9" s="28">
        <f t="shared" si="3"/>
        <v>5074</v>
      </c>
      <c r="P9" s="28">
        <f t="shared" si="3"/>
        <v>7021</v>
      </c>
      <c r="Q9" s="29">
        <f t="shared" si="1"/>
        <v>59703</v>
      </c>
      <c r="R9" s="23"/>
      <c r="S9" s="29">
        <f t="shared" si="4"/>
        <v>56754</v>
      </c>
      <c r="T9" s="188">
        <f t="shared" si="2"/>
        <v>5.196109525319792E-2</v>
      </c>
      <c r="U9" s="29">
        <f t="shared" si="4"/>
        <v>49660</v>
      </c>
    </row>
    <row r="10" spans="1:21" ht="15.75" customHeight="1">
      <c r="A10" s="25"/>
      <c r="B10" s="202" t="s">
        <v>36</v>
      </c>
      <c r="C10" s="32" t="s">
        <v>47</v>
      </c>
      <c r="D10" s="10"/>
      <c r="E10" s="33">
        <f t="shared" si="3"/>
        <v>3424</v>
      </c>
      <c r="F10" s="33">
        <f t="shared" si="3"/>
        <v>3161</v>
      </c>
      <c r="G10" s="33">
        <f t="shared" si="3"/>
        <v>3183</v>
      </c>
      <c r="H10" s="33">
        <f t="shared" si="3"/>
        <v>3854</v>
      </c>
      <c r="I10" s="33">
        <f t="shared" si="3"/>
        <v>3351</v>
      </c>
      <c r="J10" s="33">
        <f t="shared" si="3"/>
        <v>2511</v>
      </c>
      <c r="K10" s="33">
        <f t="shared" si="3"/>
        <v>3584</v>
      </c>
      <c r="L10" s="33">
        <f t="shared" si="3"/>
        <v>2912</v>
      </c>
      <c r="M10" s="33">
        <f t="shared" si="3"/>
        <v>3150</v>
      </c>
      <c r="N10" s="33">
        <f t="shared" si="3"/>
        <v>2768</v>
      </c>
      <c r="O10" s="33">
        <f t="shared" si="3"/>
        <v>2899</v>
      </c>
      <c r="P10" s="33">
        <f t="shared" si="3"/>
        <v>2922</v>
      </c>
      <c r="Q10" s="34">
        <f t="shared" si="1"/>
        <v>37719</v>
      </c>
      <c r="R10" s="23"/>
      <c r="S10" s="23">
        <f t="shared" si="4"/>
        <v>35401</v>
      </c>
      <c r="T10" s="189">
        <f t="shared" si="2"/>
        <v>6.5478376317053222E-2</v>
      </c>
      <c r="U10" s="23">
        <f t="shared" si="4"/>
        <v>35828</v>
      </c>
    </row>
    <row r="11" spans="1:21" ht="15.75" customHeight="1">
      <c r="A11" s="25"/>
      <c r="B11" s="203" t="s">
        <v>37</v>
      </c>
      <c r="C11" s="27" t="s">
        <v>57</v>
      </c>
      <c r="D11" s="10"/>
      <c r="E11" s="28">
        <f t="shared" si="3"/>
        <v>1408</v>
      </c>
      <c r="F11" s="28">
        <f t="shared" si="3"/>
        <v>1259</v>
      </c>
      <c r="G11" s="28">
        <f t="shared" si="3"/>
        <v>1263</v>
      </c>
      <c r="H11" s="28">
        <f t="shared" si="3"/>
        <v>1329</v>
      </c>
      <c r="I11" s="28">
        <f t="shared" si="3"/>
        <v>1336</v>
      </c>
      <c r="J11" s="28">
        <f t="shared" si="3"/>
        <v>1576</v>
      </c>
      <c r="K11" s="28">
        <f t="shared" si="3"/>
        <v>1229</v>
      </c>
      <c r="L11" s="28">
        <f t="shared" si="3"/>
        <v>1077</v>
      </c>
      <c r="M11" s="28">
        <f t="shared" si="3"/>
        <v>1094</v>
      </c>
      <c r="N11" s="28">
        <f t="shared" si="3"/>
        <v>1030</v>
      </c>
      <c r="O11" s="28">
        <f t="shared" si="3"/>
        <v>826</v>
      </c>
      <c r="P11" s="28">
        <f t="shared" si="3"/>
        <v>1379</v>
      </c>
      <c r="Q11" s="29">
        <f t="shared" si="1"/>
        <v>14806</v>
      </c>
      <c r="R11" s="23"/>
      <c r="S11" s="29">
        <f t="shared" si="4"/>
        <v>15551</v>
      </c>
      <c r="T11" s="188">
        <f t="shared" si="2"/>
        <v>-4.7906887016912147E-2</v>
      </c>
      <c r="U11" s="29">
        <f t="shared" si="4"/>
        <v>2110</v>
      </c>
    </row>
    <row r="12" spans="1:21" ht="15.75" customHeight="1">
      <c r="A12" s="25"/>
      <c r="B12" s="656" t="s">
        <v>38</v>
      </c>
      <c r="C12" s="36" t="s">
        <v>10</v>
      </c>
      <c r="D12" s="10"/>
      <c r="E12" s="33">
        <f t="shared" si="3"/>
        <v>138</v>
      </c>
      <c r="F12" s="33">
        <f t="shared" si="3"/>
        <v>174</v>
      </c>
      <c r="G12" s="33">
        <f t="shared" si="3"/>
        <v>133</v>
      </c>
      <c r="H12" s="33">
        <f t="shared" si="3"/>
        <v>147</v>
      </c>
      <c r="I12" s="33">
        <f t="shared" si="3"/>
        <v>116</v>
      </c>
      <c r="J12" s="33">
        <f t="shared" si="3"/>
        <v>110</v>
      </c>
      <c r="K12" s="33">
        <f t="shared" si="3"/>
        <v>156</v>
      </c>
      <c r="L12" s="33">
        <f t="shared" si="3"/>
        <v>104</v>
      </c>
      <c r="M12" s="33">
        <f t="shared" si="3"/>
        <v>119</v>
      </c>
      <c r="N12" s="33">
        <f t="shared" si="3"/>
        <v>109</v>
      </c>
      <c r="O12" s="33">
        <f t="shared" si="3"/>
        <v>122</v>
      </c>
      <c r="P12" s="33">
        <f t="shared" si="3"/>
        <v>190</v>
      </c>
      <c r="Q12" s="34">
        <f t="shared" si="1"/>
        <v>1618</v>
      </c>
      <c r="R12" s="23"/>
      <c r="S12" s="23">
        <f t="shared" si="4"/>
        <v>1960</v>
      </c>
      <c r="T12" s="189">
        <f t="shared" si="2"/>
        <v>-0.17448979591836733</v>
      </c>
      <c r="U12" s="23">
        <f t="shared" si="4"/>
        <v>2573</v>
      </c>
    </row>
    <row r="13" spans="1:21" ht="15.75" customHeight="1">
      <c r="A13" s="25"/>
      <c r="B13" s="657"/>
      <c r="C13" s="38" t="s">
        <v>9</v>
      </c>
      <c r="D13" s="10"/>
      <c r="E13" s="33">
        <f>E27</f>
        <v>94</v>
      </c>
      <c r="F13" s="33">
        <f t="shared" ref="F13:P13" si="6">F27</f>
        <v>82</v>
      </c>
      <c r="G13" s="33">
        <f t="shared" si="6"/>
        <v>91</v>
      </c>
      <c r="H13" s="33">
        <f t="shared" si="6"/>
        <v>96</v>
      </c>
      <c r="I13" s="33">
        <f t="shared" si="6"/>
        <v>57</v>
      </c>
      <c r="J13" s="33">
        <f t="shared" si="6"/>
        <v>65</v>
      </c>
      <c r="K13" s="33">
        <f t="shared" si="6"/>
        <v>83</v>
      </c>
      <c r="L13" s="33">
        <f t="shared" si="6"/>
        <v>104</v>
      </c>
      <c r="M13" s="33">
        <f t="shared" si="6"/>
        <v>102</v>
      </c>
      <c r="N13" s="33">
        <f t="shared" si="6"/>
        <v>112</v>
      </c>
      <c r="O13" s="33">
        <f t="shared" si="6"/>
        <v>110</v>
      </c>
      <c r="P13" s="33">
        <f t="shared" si="6"/>
        <v>121</v>
      </c>
      <c r="Q13" s="34">
        <f t="shared" si="1"/>
        <v>1117</v>
      </c>
      <c r="R13" s="23"/>
      <c r="S13" s="23">
        <f>S27</f>
        <v>1329</v>
      </c>
      <c r="T13" s="189">
        <f t="shared" si="2"/>
        <v>-0.15951843491346873</v>
      </c>
      <c r="U13" s="23">
        <f>U27</f>
        <v>2013</v>
      </c>
    </row>
    <row r="14" spans="1:21" ht="15.75" customHeight="1">
      <c r="A14" s="150"/>
      <c r="B14" s="639" t="s">
        <v>94</v>
      </c>
      <c r="C14" s="640"/>
      <c r="D14" s="10"/>
      <c r="E14" s="151">
        <f>E28+E39</f>
        <v>11562</v>
      </c>
      <c r="F14" s="151">
        <f t="shared" ref="F14:P14" si="7">F28+F39</f>
        <v>11733</v>
      </c>
      <c r="G14" s="151">
        <f t="shared" si="7"/>
        <v>13160</v>
      </c>
      <c r="H14" s="151">
        <f t="shared" si="7"/>
        <v>13634</v>
      </c>
      <c r="I14" s="151">
        <f t="shared" si="7"/>
        <v>12072</v>
      </c>
      <c r="J14" s="151">
        <f t="shared" si="7"/>
        <v>11780</v>
      </c>
      <c r="K14" s="151">
        <f>K28+K39</f>
        <v>11684</v>
      </c>
      <c r="L14" s="151">
        <f t="shared" si="7"/>
        <v>9659</v>
      </c>
      <c r="M14" s="151">
        <f t="shared" si="7"/>
        <v>10345</v>
      </c>
      <c r="N14" s="151">
        <f t="shared" si="7"/>
        <v>11490</v>
      </c>
      <c r="O14" s="151">
        <f t="shared" si="7"/>
        <v>10000</v>
      </c>
      <c r="P14" s="151">
        <f t="shared" si="7"/>
        <v>12764</v>
      </c>
      <c r="Q14" s="152">
        <f t="shared" si="1"/>
        <v>139883</v>
      </c>
      <c r="R14" s="23"/>
      <c r="S14" s="170">
        <f>SUM(S6:S13)</f>
        <v>142710</v>
      </c>
      <c r="T14" s="190">
        <f t="shared" si="2"/>
        <v>-1.9809403685796423E-2</v>
      </c>
      <c r="U14" s="170">
        <f>SUM(U6:U13)</f>
        <v>119253</v>
      </c>
    </row>
    <row r="15" spans="1:21" ht="15.75" customHeight="1">
      <c r="A15" s="39"/>
      <c r="B15" s="641" t="s">
        <v>80</v>
      </c>
      <c r="C15" s="642"/>
      <c r="D15" s="153"/>
      <c r="E15" s="193">
        <f>E14+E43</f>
        <v>11634</v>
      </c>
      <c r="F15" s="193">
        <f t="shared" ref="F15:P15" si="8">F14+F43</f>
        <v>11805</v>
      </c>
      <c r="G15" s="193">
        <f t="shared" si="8"/>
        <v>13232</v>
      </c>
      <c r="H15" s="193">
        <f t="shared" si="8"/>
        <v>13634</v>
      </c>
      <c r="I15" s="193">
        <f t="shared" si="8"/>
        <v>12078</v>
      </c>
      <c r="J15" s="193">
        <f t="shared" si="8"/>
        <v>11852</v>
      </c>
      <c r="K15" s="193">
        <f t="shared" si="8"/>
        <v>11828</v>
      </c>
      <c r="L15" s="193">
        <f t="shared" si="8"/>
        <v>9767</v>
      </c>
      <c r="M15" s="193">
        <f t="shared" si="8"/>
        <v>10417</v>
      </c>
      <c r="N15" s="193">
        <f t="shared" si="8"/>
        <v>11598</v>
      </c>
      <c r="O15" s="193">
        <f t="shared" si="8"/>
        <v>10222</v>
      </c>
      <c r="P15" s="193">
        <f t="shared" si="8"/>
        <v>12980</v>
      </c>
      <c r="Q15" s="194">
        <f>SUM(E15:P15)</f>
        <v>141047</v>
      </c>
      <c r="R15" s="195"/>
      <c r="S15" s="194">
        <f>S14+S43</f>
        <v>145649</v>
      </c>
      <c r="T15" s="196">
        <f t="shared" si="2"/>
        <v>-3.159650941647385E-2</v>
      </c>
      <c r="U15" s="194">
        <f>U14+U43</f>
        <v>120717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177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214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178"/>
      <c r="U17" s="53"/>
    </row>
    <row r="18" spans="1:21" ht="16.5">
      <c r="A18" s="634" t="s">
        <v>39</v>
      </c>
      <c r="B18" s="635"/>
      <c r="C18" s="636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106</v>
      </c>
      <c r="T18" s="13" t="s">
        <v>29</v>
      </c>
      <c r="U18" s="13" t="s">
        <v>102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637" t="s">
        <v>32</v>
      </c>
      <c r="C20" s="20" t="s">
        <v>33</v>
      </c>
      <c r="D20" s="10"/>
      <c r="E20" s="21">
        <v>677</v>
      </c>
      <c r="F20" s="21">
        <v>677</v>
      </c>
      <c r="G20" s="21">
        <v>636</v>
      </c>
      <c r="H20" s="21">
        <v>641</v>
      </c>
      <c r="I20" s="21">
        <v>494</v>
      </c>
      <c r="J20" s="21">
        <v>537</v>
      </c>
      <c r="K20" s="21">
        <v>601</v>
      </c>
      <c r="L20" s="21">
        <v>425</v>
      </c>
      <c r="M20" s="21">
        <v>591</v>
      </c>
      <c r="N20" s="21">
        <v>487</v>
      </c>
      <c r="O20" s="21">
        <v>536</v>
      </c>
      <c r="P20" s="21">
        <v>830</v>
      </c>
      <c r="Q20" s="22">
        <f t="shared" ref="Q20:Q27" si="9">SUM(E20:P20)</f>
        <v>7132</v>
      </c>
      <c r="R20" s="23"/>
      <c r="S20" s="22">
        <v>7608</v>
      </c>
      <c r="T20" s="180">
        <f>Q20/S20-1</f>
        <v>-6.2565720294426974E-2</v>
      </c>
      <c r="U20" s="22">
        <v>5226</v>
      </c>
    </row>
    <row r="21" spans="1:21" ht="15.75" customHeight="1">
      <c r="A21" s="25"/>
      <c r="B21" s="638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  <c r="R21" s="23"/>
      <c r="S21" s="29"/>
      <c r="T21" s="198"/>
      <c r="U21" s="29">
        <v>1</v>
      </c>
    </row>
    <row r="22" spans="1:21" ht="15.75" customHeight="1">
      <c r="A22" s="25"/>
      <c r="B22" s="638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  <c r="R22" s="23"/>
      <c r="S22" s="29"/>
      <c r="T22" s="198"/>
      <c r="U22" s="29"/>
    </row>
    <row r="23" spans="1:21" ht="15.75" customHeight="1">
      <c r="A23" s="25"/>
      <c r="B23" s="638"/>
      <c r="C23" s="27" t="s">
        <v>54</v>
      </c>
      <c r="D23" s="10"/>
      <c r="E23" s="28">
        <v>1580</v>
      </c>
      <c r="F23" s="28">
        <v>1612</v>
      </c>
      <c r="G23" s="28">
        <v>1819</v>
      </c>
      <c r="H23" s="28">
        <v>1780</v>
      </c>
      <c r="I23" s="28">
        <v>1579</v>
      </c>
      <c r="J23" s="28">
        <v>1520</v>
      </c>
      <c r="K23" s="28">
        <v>1908</v>
      </c>
      <c r="L23" s="28">
        <v>1441</v>
      </c>
      <c r="M23" s="28">
        <v>1361</v>
      </c>
      <c r="N23" s="28">
        <v>1582</v>
      </c>
      <c r="O23" s="28">
        <v>2109</v>
      </c>
      <c r="P23" s="28">
        <v>3549</v>
      </c>
      <c r="Q23" s="29">
        <f t="shared" si="9"/>
        <v>21840</v>
      </c>
      <c r="R23" s="23"/>
      <c r="S23" s="29">
        <v>19317</v>
      </c>
      <c r="T23" s="181">
        <f t="shared" ref="T23:T28" si="10">Q23/S23-1</f>
        <v>0.13061034322099707</v>
      </c>
      <c r="U23" s="29">
        <v>16685</v>
      </c>
    </row>
    <row r="24" spans="1:21" ht="15.75" customHeight="1">
      <c r="A24" s="25"/>
      <c r="B24" s="202" t="s">
        <v>36</v>
      </c>
      <c r="C24" s="32" t="s">
        <v>48</v>
      </c>
      <c r="D24" s="10"/>
      <c r="E24" s="33">
        <v>2150</v>
      </c>
      <c r="F24" s="33">
        <v>2157</v>
      </c>
      <c r="G24" s="33">
        <v>2414</v>
      </c>
      <c r="H24" s="33">
        <v>2478</v>
      </c>
      <c r="I24" s="33">
        <v>2329</v>
      </c>
      <c r="J24" s="33">
        <v>2067</v>
      </c>
      <c r="K24" s="33">
        <v>2545</v>
      </c>
      <c r="L24" s="33">
        <v>2478</v>
      </c>
      <c r="M24" s="33">
        <v>2313</v>
      </c>
      <c r="N24" s="33">
        <v>2475</v>
      </c>
      <c r="O24" s="33">
        <v>2389</v>
      </c>
      <c r="P24" s="33">
        <v>2497</v>
      </c>
      <c r="Q24" s="34">
        <f t="shared" si="9"/>
        <v>28292</v>
      </c>
      <c r="R24" s="23"/>
      <c r="S24" s="23">
        <v>23435</v>
      </c>
      <c r="T24" s="182">
        <f t="shared" si="10"/>
        <v>0.20725410710475778</v>
      </c>
      <c r="U24" s="34">
        <v>20370</v>
      </c>
    </row>
    <row r="25" spans="1:21" ht="15.75" customHeight="1">
      <c r="A25" s="25"/>
      <c r="B25" s="203" t="s">
        <v>37</v>
      </c>
      <c r="C25" s="27" t="s">
        <v>56</v>
      </c>
      <c r="D25" s="10"/>
      <c r="E25" s="28">
        <v>807</v>
      </c>
      <c r="F25" s="28">
        <v>815</v>
      </c>
      <c r="G25" s="28">
        <v>757</v>
      </c>
      <c r="H25" s="28">
        <v>884</v>
      </c>
      <c r="I25" s="28">
        <v>696</v>
      </c>
      <c r="J25" s="28">
        <v>861</v>
      </c>
      <c r="K25" s="28">
        <v>734</v>
      </c>
      <c r="L25" s="28">
        <v>607</v>
      </c>
      <c r="M25" s="28">
        <v>609</v>
      </c>
      <c r="N25" s="28">
        <v>690</v>
      </c>
      <c r="O25" s="28">
        <v>541</v>
      </c>
      <c r="P25" s="28">
        <v>1074</v>
      </c>
      <c r="Q25" s="29">
        <f t="shared" si="9"/>
        <v>9075</v>
      </c>
      <c r="R25" s="23"/>
      <c r="S25" s="29">
        <v>10395</v>
      </c>
      <c r="T25" s="181">
        <f t="shared" si="10"/>
        <v>-0.12698412698412698</v>
      </c>
      <c r="U25" s="29">
        <v>971</v>
      </c>
    </row>
    <row r="26" spans="1:21" ht="15.75" customHeight="1">
      <c r="A26" s="25"/>
      <c r="B26" s="656" t="s">
        <v>38</v>
      </c>
      <c r="C26" s="36" t="s">
        <v>10</v>
      </c>
      <c r="D26" s="10"/>
      <c r="E26" s="33">
        <v>137</v>
      </c>
      <c r="F26" s="33">
        <v>159</v>
      </c>
      <c r="G26" s="33">
        <v>133</v>
      </c>
      <c r="H26" s="33">
        <v>131</v>
      </c>
      <c r="I26" s="33">
        <v>116</v>
      </c>
      <c r="J26" s="33">
        <v>107</v>
      </c>
      <c r="K26" s="33">
        <v>156</v>
      </c>
      <c r="L26" s="33">
        <v>103</v>
      </c>
      <c r="M26" s="33">
        <v>118</v>
      </c>
      <c r="N26" s="33">
        <v>109</v>
      </c>
      <c r="O26" s="33">
        <v>121</v>
      </c>
      <c r="P26" s="33">
        <v>190</v>
      </c>
      <c r="Q26" s="34">
        <f t="shared" si="9"/>
        <v>1580</v>
      </c>
      <c r="R26" s="23"/>
      <c r="S26" s="23">
        <v>1886</v>
      </c>
      <c r="T26" s="182">
        <f t="shared" si="10"/>
        <v>-0.16224814422057265</v>
      </c>
      <c r="U26" s="34">
        <v>2434</v>
      </c>
    </row>
    <row r="27" spans="1:21" ht="15.75" customHeight="1">
      <c r="A27" s="25"/>
      <c r="B27" s="657"/>
      <c r="C27" s="38" t="s">
        <v>9</v>
      </c>
      <c r="D27" s="10"/>
      <c r="E27" s="33">
        <v>94</v>
      </c>
      <c r="F27" s="33">
        <v>82</v>
      </c>
      <c r="G27" s="33">
        <v>91</v>
      </c>
      <c r="H27" s="33">
        <v>96</v>
      </c>
      <c r="I27" s="33">
        <v>57</v>
      </c>
      <c r="J27" s="33">
        <v>65</v>
      </c>
      <c r="K27" s="33">
        <v>83</v>
      </c>
      <c r="L27" s="33">
        <v>104</v>
      </c>
      <c r="M27" s="33">
        <v>102</v>
      </c>
      <c r="N27" s="33">
        <v>112</v>
      </c>
      <c r="O27" s="33">
        <v>110</v>
      </c>
      <c r="P27" s="33">
        <v>121</v>
      </c>
      <c r="Q27" s="34">
        <f t="shared" si="9"/>
        <v>1117</v>
      </c>
      <c r="R27" s="23"/>
      <c r="S27" s="23">
        <v>1329</v>
      </c>
      <c r="T27" s="182">
        <f t="shared" si="10"/>
        <v>-0.15951843491346873</v>
      </c>
      <c r="U27" s="34">
        <v>2013</v>
      </c>
    </row>
    <row r="28" spans="1:21" ht="15.75" customHeight="1">
      <c r="A28" s="39"/>
      <c r="B28" s="626" t="s">
        <v>81</v>
      </c>
      <c r="C28" s="627"/>
      <c r="D28" s="42"/>
      <c r="E28" s="43">
        <f>SUM(E20:E27)</f>
        <v>5445</v>
      </c>
      <c r="F28" s="43">
        <f t="shared" ref="F28:P28" si="11">SUM(F20:F27)</f>
        <v>5502</v>
      </c>
      <c r="G28" s="43">
        <f t="shared" si="11"/>
        <v>5850</v>
      </c>
      <c r="H28" s="43">
        <f t="shared" si="11"/>
        <v>6010</v>
      </c>
      <c r="I28" s="43">
        <f t="shared" si="11"/>
        <v>5271</v>
      </c>
      <c r="J28" s="43">
        <f t="shared" si="11"/>
        <v>5157</v>
      </c>
      <c r="K28" s="43">
        <f t="shared" si="11"/>
        <v>6027</v>
      </c>
      <c r="L28" s="43">
        <f t="shared" si="11"/>
        <v>5158</v>
      </c>
      <c r="M28" s="43">
        <f t="shared" si="11"/>
        <v>5094</v>
      </c>
      <c r="N28" s="43">
        <f t="shared" si="11"/>
        <v>5455</v>
      </c>
      <c r="O28" s="43">
        <f t="shared" si="11"/>
        <v>5806</v>
      </c>
      <c r="P28" s="43">
        <f t="shared" si="11"/>
        <v>8261</v>
      </c>
      <c r="Q28" s="44">
        <f>SUM(E28:P28)</f>
        <v>69036</v>
      </c>
      <c r="R28" s="45"/>
      <c r="S28" s="44">
        <f>SUM(S20:S27)</f>
        <v>63970</v>
      </c>
      <c r="T28" s="183">
        <f t="shared" si="10"/>
        <v>7.9193371893074849E-2</v>
      </c>
      <c r="U28" s="44">
        <f>SUM(U20:U27)</f>
        <v>47700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634" t="s">
        <v>45</v>
      </c>
      <c r="B30" s="635"/>
      <c r="C30" s="636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106</v>
      </c>
      <c r="T30" s="13" t="s">
        <v>29</v>
      </c>
      <c r="U30" s="13" t="s">
        <v>102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637" t="s">
        <v>32</v>
      </c>
      <c r="C32" s="20" t="s">
        <v>33</v>
      </c>
      <c r="D32" s="10"/>
      <c r="E32" s="21">
        <v>573</v>
      </c>
      <c r="F32" s="21">
        <v>497</v>
      </c>
      <c r="G32" s="21">
        <v>511</v>
      </c>
      <c r="H32" s="21">
        <v>636</v>
      </c>
      <c r="I32" s="21">
        <v>639</v>
      </c>
      <c r="J32" s="21">
        <v>586</v>
      </c>
      <c r="K32" s="21">
        <v>641</v>
      </c>
      <c r="L32" s="21">
        <v>501</v>
      </c>
      <c r="M32" s="21">
        <v>521</v>
      </c>
      <c r="N32" s="21">
        <v>461</v>
      </c>
      <c r="O32" s="21">
        <v>416</v>
      </c>
      <c r="P32" s="21">
        <v>243</v>
      </c>
      <c r="Q32" s="22">
        <f t="shared" ref="Q32:Q38" si="12">SUM(E32:P32)</f>
        <v>6225</v>
      </c>
      <c r="R32" s="23"/>
      <c r="S32" s="22">
        <v>7291</v>
      </c>
      <c r="T32" s="180">
        <f t="shared" ref="T32:T39" si="13">Q32/S32-1</f>
        <v>-0.14620765327115626</v>
      </c>
      <c r="U32" s="22">
        <v>5703</v>
      </c>
    </row>
    <row r="33" spans="1:21" ht="15.75" customHeight="1">
      <c r="A33" s="25"/>
      <c r="B33" s="638"/>
      <c r="C33" s="27" t="s">
        <v>34</v>
      </c>
      <c r="D33" s="10"/>
      <c r="E33" s="28">
        <v>429</v>
      </c>
      <c r="F33" s="28">
        <v>895</v>
      </c>
      <c r="G33" s="28">
        <v>1266</v>
      </c>
      <c r="H33" s="28">
        <v>1589</v>
      </c>
      <c r="I33" s="28">
        <v>1413</v>
      </c>
      <c r="J33" s="28">
        <v>1577</v>
      </c>
      <c r="K33" s="28">
        <v>60</v>
      </c>
      <c r="L33" s="28">
        <v>371</v>
      </c>
      <c r="M33" s="28">
        <v>525</v>
      </c>
      <c r="N33" s="28">
        <v>735</v>
      </c>
      <c r="O33" s="28">
        <v>12</v>
      </c>
      <c r="P33" s="28">
        <v>8</v>
      </c>
      <c r="Q33" s="29">
        <f t="shared" si="12"/>
        <v>8880</v>
      </c>
      <c r="R33" s="23"/>
      <c r="S33" s="29">
        <v>15335</v>
      </c>
      <c r="T33" s="181">
        <f t="shared" si="13"/>
        <v>-0.42093250733615917</v>
      </c>
      <c r="U33" s="29">
        <v>14109</v>
      </c>
    </row>
    <row r="34" spans="1:21" ht="15.75" customHeight="1">
      <c r="A34" s="25"/>
      <c r="B34" s="638"/>
      <c r="C34" s="27" t="s">
        <v>35</v>
      </c>
      <c r="D34" s="10"/>
      <c r="E34" s="28">
        <v>227</v>
      </c>
      <c r="F34" s="28">
        <v>485</v>
      </c>
      <c r="G34" s="28">
        <v>813</v>
      </c>
      <c r="H34" s="28">
        <v>100</v>
      </c>
      <c r="I34" s="28">
        <v>0</v>
      </c>
      <c r="J34" s="28">
        <v>162</v>
      </c>
      <c r="K34" s="28">
        <v>163</v>
      </c>
      <c r="L34" s="28">
        <v>176</v>
      </c>
      <c r="M34" s="28">
        <v>166</v>
      </c>
      <c r="N34" s="28">
        <v>336</v>
      </c>
      <c r="O34" s="28">
        <v>5</v>
      </c>
      <c r="P34" s="28">
        <v>50</v>
      </c>
      <c r="Q34" s="29">
        <f t="shared" si="12"/>
        <v>2683</v>
      </c>
      <c r="R34" s="23"/>
      <c r="S34" s="29">
        <v>1481</v>
      </c>
      <c r="T34" s="208">
        <f t="shared" si="13"/>
        <v>0.81161377447670491</v>
      </c>
      <c r="U34" s="29">
        <v>2030</v>
      </c>
    </row>
    <row r="35" spans="1:21" ht="15.75" customHeight="1">
      <c r="A35" s="25"/>
      <c r="B35" s="638"/>
      <c r="C35" s="27" t="s">
        <v>54</v>
      </c>
      <c r="D35" s="10"/>
      <c r="E35" s="28">
        <v>3012</v>
      </c>
      <c r="F35" s="28">
        <v>2891</v>
      </c>
      <c r="G35" s="28">
        <v>3445</v>
      </c>
      <c r="H35" s="28">
        <v>3462</v>
      </c>
      <c r="I35" s="28">
        <v>3087</v>
      </c>
      <c r="J35" s="28">
        <v>3136</v>
      </c>
      <c r="K35" s="28">
        <v>3259</v>
      </c>
      <c r="L35" s="28">
        <v>2548</v>
      </c>
      <c r="M35" s="28">
        <v>2716</v>
      </c>
      <c r="N35" s="28">
        <v>3870</v>
      </c>
      <c r="O35" s="28">
        <v>2965</v>
      </c>
      <c r="P35" s="28">
        <v>3472</v>
      </c>
      <c r="Q35" s="29">
        <f t="shared" si="12"/>
        <v>37863</v>
      </c>
      <c r="R35" s="23"/>
      <c r="S35" s="29">
        <v>37437</v>
      </c>
      <c r="T35" s="181">
        <f t="shared" si="13"/>
        <v>1.1379116916419685E-2</v>
      </c>
      <c r="U35" s="29">
        <v>32975</v>
      </c>
    </row>
    <row r="36" spans="1:21" ht="15.75" customHeight="1">
      <c r="A36" s="25"/>
      <c r="B36" s="202" t="s">
        <v>36</v>
      </c>
      <c r="C36" s="32" t="s">
        <v>48</v>
      </c>
      <c r="D36" s="10"/>
      <c r="E36" s="33">
        <v>1274</v>
      </c>
      <c r="F36" s="33">
        <v>1004</v>
      </c>
      <c r="G36" s="33">
        <v>769</v>
      </c>
      <c r="H36" s="33">
        <v>1376</v>
      </c>
      <c r="I36" s="33">
        <v>1022</v>
      </c>
      <c r="J36" s="33">
        <v>444</v>
      </c>
      <c r="K36" s="33">
        <v>1039</v>
      </c>
      <c r="L36" s="33">
        <v>434</v>
      </c>
      <c r="M36" s="33">
        <v>837</v>
      </c>
      <c r="N36" s="33">
        <v>293</v>
      </c>
      <c r="O36" s="33">
        <v>510</v>
      </c>
      <c r="P36" s="33">
        <v>425</v>
      </c>
      <c r="Q36" s="34">
        <f t="shared" si="12"/>
        <v>9427</v>
      </c>
      <c r="R36" s="23"/>
      <c r="S36" s="23">
        <v>11966</v>
      </c>
      <c r="T36" s="182">
        <f t="shared" si="13"/>
        <v>-0.21218452281464151</v>
      </c>
      <c r="U36" s="34">
        <v>15458</v>
      </c>
    </row>
    <row r="37" spans="1:21" ht="15.75" customHeight="1">
      <c r="A37" s="25"/>
      <c r="B37" s="203" t="s">
        <v>37</v>
      </c>
      <c r="C37" s="27" t="s">
        <v>56</v>
      </c>
      <c r="D37" s="10"/>
      <c r="E37" s="28">
        <v>601</v>
      </c>
      <c r="F37" s="28">
        <v>444</v>
      </c>
      <c r="G37" s="28">
        <v>506</v>
      </c>
      <c r="H37" s="28">
        <v>445</v>
      </c>
      <c r="I37" s="28">
        <v>640</v>
      </c>
      <c r="J37" s="28">
        <v>715</v>
      </c>
      <c r="K37" s="28">
        <v>495</v>
      </c>
      <c r="L37" s="28">
        <v>470</v>
      </c>
      <c r="M37" s="28">
        <v>485</v>
      </c>
      <c r="N37" s="28">
        <v>340</v>
      </c>
      <c r="O37" s="28">
        <v>285</v>
      </c>
      <c r="P37" s="28">
        <v>305</v>
      </c>
      <c r="Q37" s="29">
        <f t="shared" si="12"/>
        <v>5731</v>
      </c>
      <c r="R37" s="23"/>
      <c r="S37" s="29">
        <v>5156</v>
      </c>
      <c r="T37" s="181">
        <f t="shared" si="13"/>
        <v>0.11152055857253695</v>
      </c>
      <c r="U37" s="29">
        <v>1139</v>
      </c>
    </row>
    <row r="38" spans="1:21" ht="15.75" customHeight="1">
      <c r="A38" s="25"/>
      <c r="B38" s="202" t="s">
        <v>38</v>
      </c>
      <c r="C38" s="36" t="s">
        <v>10</v>
      </c>
      <c r="D38" s="10"/>
      <c r="E38" s="33">
        <v>1</v>
      </c>
      <c r="F38" s="33">
        <v>15</v>
      </c>
      <c r="G38" s="33">
        <v>0</v>
      </c>
      <c r="H38" s="33">
        <v>16</v>
      </c>
      <c r="I38" s="33">
        <v>0</v>
      </c>
      <c r="J38" s="33">
        <v>3</v>
      </c>
      <c r="K38" s="33"/>
      <c r="L38" s="33">
        <v>1</v>
      </c>
      <c r="M38" s="33">
        <v>1</v>
      </c>
      <c r="N38" s="33"/>
      <c r="O38" s="33">
        <v>1</v>
      </c>
      <c r="P38" s="33">
        <v>0</v>
      </c>
      <c r="Q38" s="34">
        <f t="shared" si="12"/>
        <v>38</v>
      </c>
      <c r="R38" s="23"/>
      <c r="S38" s="23">
        <v>74</v>
      </c>
      <c r="T38" s="182">
        <f t="shared" si="13"/>
        <v>-0.48648648648648651</v>
      </c>
      <c r="U38" s="34">
        <v>139</v>
      </c>
    </row>
    <row r="39" spans="1:21" ht="15.75" customHeight="1">
      <c r="A39" s="39"/>
      <c r="B39" s="626" t="s">
        <v>97</v>
      </c>
      <c r="C39" s="627"/>
      <c r="D39" s="42"/>
      <c r="E39" s="43">
        <f>SUM(E32:E38)</f>
        <v>6117</v>
      </c>
      <c r="F39" s="43">
        <f t="shared" ref="F39:P39" si="14">SUM(F32:F38)</f>
        <v>6231</v>
      </c>
      <c r="G39" s="43">
        <f t="shared" si="14"/>
        <v>7310</v>
      </c>
      <c r="H39" s="43">
        <f t="shared" si="14"/>
        <v>7624</v>
      </c>
      <c r="I39" s="43">
        <f t="shared" si="14"/>
        <v>6801</v>
      </c>
      <c r="J39" s="43">
        <f t="shared" si="14"/>
        <v>6623</v>
      </c>
      <c r="K39" s="43">
        <f t="shared" si="14"/>
        <v>5657</v>
      </c>
      <c r="L39" s="43">
        <f t="shared" si="14"/>
        <v>4501</v>
      </c>
      <c r="M39" s="43">
        <f t="shared" si="14"/>
        <v>5251</v>
      </c>
      <c r="N39" s="43">
        <f t="shared" si="14"/>
        <v>6035</v>
      </c>
      <c r="O39" s="43">
        <f t="shared" si="14"/>
        <v>4194</v>
      </c>
      <c r="P39" s="43">
        <f t="shared" si="14"/>
        <v>4503</v>
      </c>
      <c r="Q39" s="44">
        <f>SUM(E39:P39)</f>
        <v>70847</v>
      </c>
      <c r="R39" s="45"/>
      <c r="S39" s="44">
        <f>SUM(S32:S38)</f>
        <v>78740</v>
      </c>
      <c r="T39" s="183">
        <f t="shared" si="13"/>
        <v>-0.10024130048260094</v>
      </c>
      <c r="U39" s="44">
        <f>SUM(U32:U38)</f>
        <v>71553</v>
      </c>
    </row>
    <row r="40" spans="1:21" ht="2.25" customHeight="1">
      <c r="A40" s="42"/>
      <c r="B40" s="42"/>
      <c r="C40" s="42"/>
      <c r="D40" s="10"/>
      <c r="E40" s="59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60"/>
      <c r="S40" s="34"/>
      <c r="T40" s="182"/>
      <c r="U40" s="34"/>
    </row>
    <row r="41" spans="1:21" ht="15.75" customHeight="1">
      <c r="A41" s="199" t="s">
        <v>46</v>
      </c>
      <c r="B41" s="643" t="s">
        <v>32</v>
      </c>
      <c r="C41" s="62" t="s">
        <v>105</v>
      </c>
      <c r="D41" s="17"/>
      <c r="E41" s="64">
        <v>72</v>
      </c>
      <c r="F41" s="65">
        <v>72</v>
      </c>
      <c r="G41" s="65">
        <v>72</v>
      </c>
      <c r="H41" s="65"/>
      <c r="I41" s="65">
        <v>6</v>
      </c>
      <c r="J41" s="65">
        <v>72</v>
      </c>
      <c r="K41" s="65">
        <v>144</v>
      </c>
      <c r="L41" s="172">
        <v>108</v>
      </c>
      <c r="M41" s="172">
        <v>72</v>
      </c>
      <c r="N41" s="65">
        <v>108</v>
      </c>
      <c r="O41" s="65">
        <v>72</v>
      </c>
      <c r="P41" s="65">
        <v>216</v>
      </c>
      <c r="Q41" s="65">
        <f>SUM(E41:P41)</f>
        <v>1014</v>
      </c>
      <c r="R41" s="23"/>
      <c r="S41" s="65">
        <v>2849</v>
      </c>
      <c r="T41" s="184">
        <f>Q41/S41-1</f>
        <v>-0.64408564408564406</v>
      </c>
      <c r="U41" s="173">
        <v>1464</v>
      </c>
    </row>
    <row r="42" spans="1:21" ht="15.75" customHeight="1">
      <c r="A42" s="204"/>
      <c r="B42" s="644"/>
      <c r="C42" s="36" t="s">
        <v>104</v>
      </c>
      <c r="D42" s="17"/>
      <c r="E42" s="171"/>
      <c r="F42" s="171"/>
      <c r="G42" s="171"/>
      <c r="H42" s="171"/>
      <c r="I42" s="171"/>
      <c r="J42" s="171"/>
      <c r="K42" s="171"/>
      <c r="L42" s="205"/>
      <c r="M42" s="205"/>
      <c r="N42" s="171"/>
      <c r="O42" s="171">
        <v>150</v>
      </c>
      <c r="P42" s="171"/>
      <c r="Q42" s="23">
        <f>SUM(E42:P42)</f>
        <v>150</v>
      </c>
      <c r="R42" s="23"/>
      <c r="S42" s="23">
        <v>90</v>
      </c>
      <c r="T42" s="216">
        <f>Q42/S42-1</f>
        <v>0.66666666666666674</v>
      </c>
      <c r="U42" s="207">
        <v>0</v>
      </c>
    </row>
    <row r="43" spans="1:21" ht="15.75" customHeight="1">
      <c r="A43" s="150"/>
      <c r="B43" s="639" t="s">
        <v>95</v>
      </c>
      <c r="C43" s="640"/>
      <c r="D43" s="42"/>
      <c r="E43" s="43">
        <f>E42+E41</f>
        <v>72</v>
      </c>
      <c r="F43" s="43">
        <f t="shared" ref="F43:Q43" si="15">F42+F41</f>
        <v>72</v>
      </c>
      <c r="G43" s="43">
        <f t="shared" si="15"/>
        <v>72</v>
      </c>
      <c r="H43" s="43">
        <f t="shared" si="15"/>
        <v>0</v>
      </c>
      <c r="I43" s="43">
        <f t="shared" si="15"/>
        <v>6</v>
      </c>
      <c r="J43" s="43">
        <f t="shared" si="15"/>
        <v>72</v>
      </c>
      <c r="K43" s="43">
        <f t="shared" si="15"/>
        <v>144</v>
      </c>
      <c r="L43" s="43">
        <f t="shared" si="15"/>
        <v>108</v>
      </c>
      <c r="M43" s="43">
        <f t="shared" si="15"/>
        <v>72</v>
      </c>
      <c r="N43" s="43">
        <f t="shared" si="15"/>
        <v>108</v>
      </c>
      <c r="O43" s="43">
        <f t="shared" si="15"/>
        <v>222</v>
      </c>
      <c r="P43" s="43">
        <f t="shared" si="15"/>
        <v>216</v>
      </c>
      <c r="Q43" s="44">
        <f t="shared" si="15"/>
        <v>1164</v>
      </c>
      <c r="R43" s="45"/>
      <c r="S43" s="44">
        <f>S42+S41</f>
        <v>2939</v>
      </c>
      <c r="T43" s="183">
        <f>Q43/S43-1</f>
        <v>-0.60394692072133371</v>
      </c>
      <c r="U43" s="44">
        <f>U42+U41</f>
        <v>1464</v>
      </c>
    </row>
    <row r="44" spans="1:21" ht="15.75" customHeight="1">
      <c r="A44" s="654" t="s">
        <v>96</v>
      </c>
      <c r="B44" s="654"/>
      <c r="C44" s="655"/>
      <c r="D44" s="42"/>
      <c r="E44" s="69">
        <f>E43+E39</f>
        <v>6189</v>
      </c>
      <c r="F44" s="69">
        <f t="shared" ref="F44:Q44" si="16">F43+F39</f>
        <v>6303</v>
      </c>
      <c r="G44" s="69">
        <f t="shared" si="16"/>
        <v>7382</v>
      </c>
      <c r="H44" s="69">
        <f t="shared" si="16"/>
        <v>7624</v>
      </c>
      <c r="I44" s="69">
        <f t="shared" si="16"/>
        <v>6807</v>
      </c>
      <c r="J44" s="69">
        <f t="shared" si="16"/>
        <v>6695</v>
      </c>
      <c r="K44" s="69">
        <f t="shared" si="16"/>
        <v>5801</v>
      </c>
      <c r="L44" s="69">
        <f t="shared" si="16"/>
        <v>4609</v>
      </c>
      <c r="M44" s="69">
        <f t="shared" si="16"/>
        <v>5323</v>
      </c>
      <c r="N44" s="69">
        <f t="shared" si="16"/>
        <v>6143</v>
      </c>
      <c r="O44" s="69">
        <f t="shared" si="16"/>
        <v>4416</v>
      </c>
      <c r="P44" s="69">
        <f t="shared" si="16"/>
        <v>4719</v>
      </c>
      <c r="Q44" s="70">
        <f t="shared" si="16"/>
        <v>72011</v>
      </c>
      <c r="R44" s="45"/>
      <c r="S44" s="70">
        <f>S43+S39</f>
        <v>81679</v>
      </c>
      <c r="T44" s="185">
        <f>Q44/S44-1</f>
        <v>-0.11836579781828871</v>
      </c>
      <c r="U44" s="70">
        <f>U39+U43</f>
        <v>73017</v>
      </c>
    </row>
    <row r="45" spans="1:21">
      <c r="A45" s="144"/>
      <c r="B45" s="144"/>
      <c r="C45" s="144"/>
      <c r="Q45" s="191"/>
    </row>
    <row r="46" spans="1:21">
      <c r="F46" s="209"/>
      <c r="G46" s="210"/>
      <c r="H46" s="210"/>
      <c r="I46" s="210"/>
      <c r="J46" s="210"/>
      <c r="K46" s="210"/>
      <c r="L46" s="210"/>
    </row>
    <row r="47" spans="1:21">
      <c r="F47" s="211"/>
      <c r="G47" s="210"/>
      <c r="H47" s="210"/>
      <c r="I47" s="210"/>
      <c r="J47" s="210"/>
      <c r="K47" s="210"/>
      <c r="L47" s="210"/>
    </row>
    <row r="48" spans="1:21">
      <c r="F48" s="212"/>
      <c r="G48" s="210"/>
      <c r="H48" s="210"/>
      <c r="I48" s="210"/>
      <c r="J48" s="210"/>
      <c r="K48" s="210"/>
      <c r="L48" s="210"/>
    </row>
    <row r="49" spans="6:12">
      <c r="F49" s="210"/>
      <c r="G49" s="210"/>
      <c r="H49" s="210"/>
      <c r="I49" s="210"/>
      <c r="J49" s="210"/>
      <c r="K49" s="210"/>
      <c r="L49" s="210"/>
    </row>
    <row r="50" spans="6:12">
      <c r="F50" s="210"/>
      <c r="G50" s="210"/>
      <c r="H50" s="210"/>
      <c r="I50" s="210"/>
      <c r="J50" s="210"/>
      <c r="K50" s="210"/>
      <c r="L50" s="210"/>
    </row>
    <row r="51" spans="6:12">
      <c r="F51" s="210"/>
      <c r="G51" s="210"/>
      <c r="H51" s="210"/>
      <c r="I51" s="210"/>
      <c r="J51" s="210"/>
      <c r="K51" s="210"/>
      <c r="L51" s="210"/>
    </row>
    <row r="52" spans="6:12">
      <c r="F52" s="210"/>
      <c r="G52" s="210"/>
      <c r="H52" s="210"/>
      <c r="I52" s="210"/>
      <c r="J52" s="210"/>
      <c r="K52" s="210"/>
      <c r="L52" s="210"/>
    </row>
    <row r="53" spans="6:12">
      <c r="F53" s="210"/>
      <c r="G53" s="211"/>
      <c r="H53" s="210"/>
      <c r="I53" s="210"/>
      <c r="J53" s="210"/>
      <c r="K53" s="210"/>
      <c r="L53" s="210"/>
    </row>
    <row r="54" spans="6:12">
      <c r="F54" s="210"/>
      <c r="G54" s="210"/>
      <c r="H54" s="210"/>
      <c r="I54" s="210"/>
      <c r="J54" s="210"/>
      <c r="K54" s="210"/>
      <c r="L54" s="210"/>
    </row>
    <row r="55" spans="6:12">
      <c r="F55" s="210"/>
      <c r="G55" s="211"/>
      <c r="H55" s="211"/>
      <c r="I55" s="211"/>
      <c r="J55" s="211"/>
      <c r="K55" s="210"/>
      <c r="L55" s="210"/>
    </row>
    <row r="56" spans="6:12">
      <c r="F56" s="210"/>
      <c r="G56" s="211"/>
      <c r="H56" s="211"/>
      <c r="I56" s="211"/>
      <c r="J56" s="211"/>
      <c r="K56" s="210"/>
      <c r="L56" s="210"/>
    </row>
    <row r="57" spans="6:12">
      <c r="F57" s="210"/>
      <c r="G57" s="210"/>
      <c r="H57" s="210"/>
      <c r="I57" s="210"/>
      <c r="J57" s="210"/>
      <c r="K57" s="210"/>
      <c r="L57" s="210"/>
    </row>
    <row r="58" spans="6:12">
      <c r="F58" s="210"/>
      <c r="G58" s="210"/>
      <c r="H58" s="210"/>
      <c r="I58" s="210"/>
      <c r="J58" s="210"/>
      <c r="K58" s="210"/>
      <c r="L58" s="210"/>
    </row>
    <row r="59" spans="6:12">
      <c r="F59" s="210"/>
      <c r="G59" s="210"/>
      <c r="H59" s="210"/>
      <c r="I59" s="210"/>
      <c r="J59" s="210"/>
      <c r="K59" s="210"/>
      <c r="L59" s="210"/>
    </row>
    <row r="60" spans="6:12">
      <c r="F60" s="210"/>
      <c r="G60" s="210"/>
      <c r="H60" s="210"/>
      <c r="I60" s="210"/>
      <c r="J60" s="210"/>
      <c r="K60" s="210"/>
      <c r="L60" s="210"/>
    </row>
    <row r="61" spans="6:12">
      <c r="F61" s="210"/>
      <c r="G61" s="210"/>
      <c r="H61" s="210"/>
      <c r="I61" s="210"/>
      <c r="J61" s="210"/>
      <c r="K61" s="210"/>
      <c r="L61" s="210"/>
    </row>
    <row r="62" spans="6:12">
      <c r="F62" s="210"/>
      <c r="G62" s="210"/>
      <c r="H62" s="210"/>
      <c r="I62" s="210"/>
      <c r="J62" s="210"/>
      <c r="K62" s="210"/>
      <c r="L62" s="210"/>
    </row>
    <row r="63" spans="6:12">
      <c r="F63" s="210"/>
      <c r="G63" s="210"/>
      <c r="H63" s="210"/>
      <c r="I63" s="210"/>
      <c r="J63" s="210"/>
      <c r="K63" s="210"/>
      <c r="L63" s="210"/>
    </row>
    <row r="64" spans="6:12">
      <c r="F64" s="210"/>
      <c r="G64" s="210"/>
      <c r="H64" s="210"/>
      <c r="I64" s="210"/>
      <c r="J64" s="210"/>
      <c r="K64" s="210"/>
      <c r="L64" s="210"/>
    </row>
    <row r="231" spans="3:4">
      <c r="C231" s="73"/>
      <c r="D231" s="73"/>
    </row>
    <row r="235" spans="3:4">
      <c r="C235" s="73"/>
      <c r="D235" s="73"/>
    </row>
  </sheetData>
  <mergeCells count="17">
    <mergeCell ref="B15:C15"/>
    <mergeCell ref="A18:C18"/>
    <mergeCell ref="B20:B23"/>
    <mergeCell ref="B26:B27"/>
    <mergeCell ref="B28:C28"/>
    <mergeCell ref="B39:C39"/>
    <mergeCell ref="B41:B42"/>
    <mergeCell ref="B43:C43"/>
    <mergeCell ref="A44:C44"/>
    <mergeCell ref="A30:C30"/>
    <mergeCell ref="B32:B35"/>
    <mergeCell ref="S3:U3"/>
    <mergeCell ref="A4:C4"/>
    <mergeCell ref="B6:B9"/>
    <mergeCell ref="B12:B13"/>
    <mergeCell ref="B14:C14"/>
    <mergeCell ref="E3:Q3"/>
  </mergeCells>
  <phoneticPr fontId="119" type="noConversion"/>
  <printOptions horizontalCentered="1" verticalCentered="1"/>
  <pageMargins left="0.25" right="0.25" top="0.75" bottom="0.75" header="0.3" footer="0.3"/>
  <pageSetup paperSize="9" scale="67" orientation="landscape" r:id="rId1"/>
  <ignoredErrors>
    <ignoredError sqref="E8:P8 T6:T15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6"/>
  <sheetViews>
    <sheetView showGridLines="0" topLeftCell="A10" zoomScale="80" zoomScaleNormal="80" workbookViewId="0">
      <pane xSplit="4" topLeftCell="E1" activePane="topRight" state="frozen"/>
      <selection activeCell="I25" sqref="I25"/>
      <selection pane="topRight"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7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100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18" customHeight="1">
      <c r="C3" s="215"/>
      <c r="G3" s="192"/>
      <c r="J3" s="192"/>
      <c r="M3" s="192"/>
      <c r="P3" s="192"/>
      <c r="Q3" s="7"/>
      <c r="R3" s="8"/>
      <c r="S3" s="7"/>
      <c r="T3" s="175"/>
      <c r="U3" s="7"/>
    </row>
    <row r="4" spans="1:21" ht="20.25" customHeight="1">
      <c r="E4" s="628" t="s">
        <v>51</v>
      </c>
      <c r="F4" s="629"/>
      <c r="G4" s="629"/>
      <c r="H4" s="629"/>
      <c r="I4" s="629"/>
      <c r="J4" s="629"/>
      <c r="K4" s="629"/>
      <c r="L4" s="629"/>
      <c r="M4" s="629"/>
      <c r="N4" s="629"/>
      <c r="O4" s="629"/>
      <c r="P4" s="629"/>
      <c r="Q4" s="630"/>
      <c r="R4" s="9"/>
      <c r="S4" s="631" t="s">
        <v>101</v>
      </c>
      <c r="T4" s="632"/>
      <c r="U4" s="633"/>
    </row>
    <row r="5" spans="1:21" ht="16.5">
      <c r="A5" s="634" t="s">
        <v>16</v>
      </c>
      <c r="B5" s="635"/>
      <c r="C5" s="636"/>
      <c r="D5" s="10"/>
      <c r="E5" s="11" t="s">
        <v>2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12" t="s">
        <v>23</v>
      </c>
      <c r="L5" s="12" t="s">
        <v>24</v>
      </c>
      <c r="M5" s="12" t="s">
        <v>25</v>
      </c>
      <c r="N5" s="12" t="s">
        <v>26</v>
      </c>
      <c r="O5" s="12" t="s">
        <v>27</v>
      </c>
      <c r="P5" s="12" t="s">
        <v>28</v>
      </c>
      <c r="Q5" s="13" t="s">
        <v>16</v>
      </c>
      <c r="R5" s="14"/>
      <c r="S5" s="13" t="s">
        <v>52</v>
      </c>
      <c r="T5" s="13" t="s">
        <v>29</v>
      </c>
      <c r="U5" s="13" t="s">
        <v>30</v>
      </c>
    </row>
    <row r="6" spans="1:21" ht="2.25" customHeight="1">
      <c r="A6" s="10"/>
      <c r="B6" s="10"/>
      <c r="C6" s="10"/>
      <c r="D6" s="10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6"/>
      <c r="Q6" s="10"/>
      <c r="R6" s="17"/>
      <c r="S6" s="10"/>
      <c r="T6" s="176"/>
      <c r="U6" s="10"/>
    </row>
    <row r="7" spans="1:21" ht="15.75" customHeight="1">
      <c r="A7" s="18" t="s">
        <v>31</v>
      </c>
      <c r="B7" s="637" t="s">
        <v>32</v>
      </c>
      <c r="C7" s="20" t="s">
        <v>33</v>
      </c>
      <c r="D7" s="10">
        <f>D21+D33</f>
        <v>0</v>
      </c>
      <c r="E7" s="21">
        <f>E21+E33+E42</f>
        <v>1819</v>
      </c>
      <c r="F7" s="21">
        <f t="shared" ref="F7:P7" si="0">F21+F33+F42</f>
        <v>1433</v>
      </c>
      <c r="G7" s="21">
        <f t="shared" si="0"/>
        <v>1568</v>
      </c>
      <c r="H7" s="21">
        <f t="shared" si="0"/>
        <v>1499</v>
      </c>
      <c r="I7" s="21">
        <f t="shared" si="0"/>
        <v>1603</v>
      </c>
      <c r="J7" s="21">
        <f>J21+J33+J42-30</f>
        <v>1314</v>
      </c>
      <c r="K7" s="21">
        <f t="shared" si="0"/>
        <v>1637</v>
      </c>
      <c r="L7" s="21">
        <f t="shared" si="0"/>
        <v>1283</v>
      </c>
      <c r="M7" s="21">
        <f t="shared" si="0"/>
        <v>1022</v>
      </c>
      <c r="N7" s="21">
        <f t="shared" si="0"/>
        <v>1500</v>
      </c>
      <c r="O7" s="21">
        <f>O21+O33+O42-60</f>
        <v>1551</v>
      </c>
      <c r="P7" s="21">
        <f t="shared" si="0"/>
        <v>1429</v>
      </c>
      <c r="Q7" s="22">
        <f>SUM(E7:P7)</f>
        <v>17658</v>
      </c>
      <c r="R7" s="23"/>
      <c r="S7" s="22">
        <f>S21+S33</f>
        <v>10929</v>
      </c>
      <c r="T7" s="187">
        <f>Q7/S7-1</f>
        <v>0.61570134504529239</v>
      </c>
      <c r="U7" s="22">
        <f>U21+U33</f>
        <v>14520</v>
      </c>
    </row>
    <row r="8" spans="1:21" ht="15.75" customHeight="1">
      <c r="A8" s="25"/>
      <c r="B8" s="638"/>
      <c r="C8" s="27" t="s">
        <v>34</v>
      </c>
      <c r="D8" s="10"/>
      <c r="E8" s="28">
        <f t="shared" ref="E8:E13" si="1">E22+E34</f>
        <v>1480</v>
      </c>
      <c r="F8" s="28">
        <f t="shared" ref="F8:P8" si="2">F22+F34</f>
        <v>1246</v>
      </c>
      <c r="G8" s="28">
        <f t="shared" si="2"/>
        <v>916</v>
      </c>
      <c r="H8" s="28">
        <f t="shared" si="2"/>
        <v>1391</v>
      </c>
      <c r="I8" s="28">
        <f t="shared" si="2"/>
        <v>1386</v>
      </c>
      <c r="J8" s="28">
        <f t="shared" si="2"/>
        <v>1749</v>
      </c>
      <c r="K8" s="28">
        <f t="shared" si="2"/>
        <v>1439</v>
      </c>
      <c r="L8" s="28">
        <f t="shared" si="2"/>
        <v>1185</v>
      </c>
      <c r="M8" s="28">
        <f t="shared" si="2"/>
        <v>1495</v>
      </c>
      <c r="N8" s="28">
        <f t="shared" si="2"/>
        <v>1369</v>
      </c>
      <c r="O8" s="28">
        <f t="shared" si="2"/>
        <v>1255</v>
      </c>
      <c r="P8" s="28">
        <f t="shared" si="2"/>
        <v>424</v>
      </c>
      <c r="Q8" s="29">
        <f t="shared" ref="Q8:Q16" si="3">SUM(E8:P8)</f>
        <v>15335</v>
      </c>
      <c r="R8" s="23"/>
      <c r="S8" s="29">
        <f t="shared" ref="S8:S13" si="4">S22+S34</f>
        <v>14110</v>
      </c>
      <c r="T8" s="188">
        <f t="shared" ref="T8:T16" si="5">Q8/S8-1</f>
        <v>8.6817859673990139E-2</v>
      </c>
      <c r="U8" s="29">
        <f t="shared" ref="U8:U13" si="6">U22+U34</f>
        <v>18054</v>
      </c>
    </row>
    <row r="9" spans="1:21" ht="15.75" customHeight="1">
      <c r="A9" s="25"/>
      <c r="B9" s="638"/>
      <c r="C9" s="27" t="s">
        <v>35</v>
      </c>
      <c r="D9" s="10"/>
      <c r="E9" s="28">
        <f t="shared" si="1"/>
        <v>2</v>
      </c>
      <c r="F9" s="28">
        <f t="shared" ref="F9:P9" si="7">F23+F35</f>
        <v>0</v>
      </c>
      <c r="G9" s="28">
        <f t="shared" si="7"/>
        <v>0</v>
      </c>
      <c r="H9" s="28">
        <f t="shared" si="7"/>
        <v>0</v>
      </c>
      <c r="I9" s="28">
        <f t="shared" si="7"/>
        <v>0</v>
      </c>
      <c r="J9" s="28">
        <f>J23+J35+30</f>
        <v>35</v>
      </c>
      <c r="K9" s="28">
        <f t="shared" si="7"/>
        <v>62</v>
      </c>
      <c r="L9" s="28">
        <f t="shared" si="7"/>
        <v>453</v>
      </c>
      <c r="M9" s="28">
        <f t="shared" si="7"/>
        <v>184</v>
      </c>
      <c r="N9" s="28">
        <f t="shared" si="7"/>
        <v>464</v>
      </c>
      <c r="O9" s="28">
        <f>O23+O35+60</f>
        <v>177</v>
      </c>
      <c r="P9" s="28">
        <f t="shared" si="7"/>
        <v>194</v>
      </c>
      <c r="Q9" s="29">
        <f t="shared" si="3"/>
        <v>1571</v>
      </c>
      <c r="R9" s="23"/>
      <c r="S9" s="29">
        <f t="shared" si="4"/>
        <v>2030</v>
      </c>
      <c r="T9" s="188">
        <f t="shared" si="5"/>
        <v>-0.22610837438423648</v>
      </c>
      <c r="U9" s="29">
        <f t="shared" si="6"/>
        <v>5248</v>
      </c>
    </row>
    <row r="10" spans="1:21" ht="15.75" customHeight="1">
      <c r="A10" s="25"/>
      <c r="B10" s="638"/>
      <c r="C10" s="27" t="s">
        <v>55</v>
      </c>
      <c r="D10" s="10"/>
      <c r="E10" s="28">
        <f t="shared" si="1"/>
        <v>4412</v>
      </c>
      <c r="F10" s="28">
        <f t="shared" ref="F10:P10" si="8">F24+F36</f>
        <v>3928</v>
      </c>
      <c r="G10" s="28">
        <f t="shared" si="8"/>
        <v>3914</v>
      </c>
      <c r="H10" s="28">
        <f t="shared" si="8"/>
        <v>5152</v>
      </c>
      <c r="I10" s="28">
        <f t="shared" si="8"/>
        <v>4692</v>
      </c>
      <c r="J10" s="28">
        <f t="shared" si="8"/>
        <v>4515</v>
      </c>
      <c r="K10" s="28">
        <f t="shared" si="8"/>
        <v>4540</v>
      </c>
      <c r="L10" s="28">
        <f t="shared" si="8"/>
        <v>4562</v>
      </c>
      <c r="M10" s="28">
        <f t="shared" si="8"/>
        <v>4130</v>
      </c>
      <c r="N10" s="28">
        <f t="shared" si="8"/>
        <v>5997</v>
      </c>
      <c r="O10" s="28">
        <f t="shared" si="8"/>
        <v>5537</v>
      </c>
      <c r="P10" s="28">
        <f t="shared" si="8"/>
        <v>5375</v>
      </c>
      <c r="Q10" s="29">
        <f t="shared" si="3"/>
        <v>56754</v>
      </c>
      <c r="R10" s="23"/>
      <c r="S10" s="29">
        <f t="shared" si="4"/>
        <v>49660</v>
      </c>
      <c r="T10" s="188">
        <f t="shared" si="5"/>
        <v>0.14285138944824816</v>
      </c>
      <c r="U10" s="29">
        <f t="shared" si="6"/>
        <v>40612</v>
      </c>
    </row>
    <row r="11" spans="1:21" ht="15.75" customHeight="1">
      <c r="A11" s="25"/>
      <c r="B11" s="31" t="s">
        <v>36</v>
      </c>
      <c r="C11" s="32" t="s">
        <v>47</v>
      </c>
      <c r="D11" s="10"/>
      <c r="E11" s="33">
        <f t="shared" si="1"/>
        <v>2530</v>
      </c>
      <c r="F11" s="33">
        <f t="shared" ref="F11:P11" si="9">F25+F37</f>
        <v>2043</v>
      </c>
      <c r="G11" s="33">
        <f t="shared" si="9"/>
        <v>2894</v>
      </c>
      <c r="H11" s="33">
        <f t="shared" si="9"/>
        <v>2776</v>
      </c>
      <c r="I11" s="33">
        <f t="shared" si="9"/>
        <v>2949</v>
      </c>
      <c r="J11" s="33">
        <f t="shared" si="9"/>
        <v>3423</v>
      </c>
      <c r="K11" s="33">
        <f t="shared" si="9"/>
        <v>3071</v>
      </c>
      <c r="L11" s="33">
        <f t="shared" si="9"/>
        <v>2606</v>
      </c>
      <c r="M11" s="33">
        <f t="shared" si="9"/>
        <v>2177</v>
      </c>
      <c r="N11" s="33">
        <f t="shared" si="9"/>
        <v>3305</v>
      </c>
      <c r="O11" s="33">
        <f t="shared" si="9"/>
        <v>3738</v>
      </c>
      <c r="P11" s="33">
        <f t="shared" si="9"/>
        <v>3889</v>
      </c>
      <c r="Q11" s="34">
        <f t="shared" si="3"/>
        <v>35401</v>
      </c>
      <c r="R11" s="23"/>
      <c r="S11" s="23">
        <f t="shared" si="4"/>
        <v>35828</v>
      </c>
      <c r="T11" s="189">
        <f t="shared" si="5"/>
        <v>-1.1918052919504318E-2</v>
      </c>
      <c r="U11" s="23">
        <f t="shared" si="6"/>
        <v>22685</v>
      </c>
    </row>
    <row r="12" spans="1:21" ht="15.75" customHeight="1">
      <c r="A12" s="25"/>
      <c r="B12" s="26" t="s">
        <v>37</v>
      </c>
      <c r="C12" s="27" t="s">
        <v>57</v>
      </c>
      <c r="D12" s="10"/>
      <c r="E12" s="28">
        <f t="shared" si="1"/>
        <v>108</v>
      </c>
      <c r="F12" s="28">
        <f t="shared" ref="F12:P12" si="10">F26+F38</f>
        <v>988</v>
      </c>
      <c r="G12" s="28">
        <f t="shared" si="10"/>
        <v>1184</v>
      </c>
      <c r="H12" s="28">
        <f t="shared" si="10"/>
        <v>1526</v>
      </c>
      <c r="I12" s="28">
        <f t="shared" si="10"/>
        <v>1738</v>
      </c>
      <c r="J12" s="28">
        <f t="shared" si="10"/>
        <v>1527</v>
      </c>
      <c r="K12" s="28">
        <f t="shared" si="10"/>
        <v>1532</v>
      </c>
      <c r="L12" s="28">
        <f t="shared" si="10"/>
        <v>1275</v>
      </c>
      <c r="M12" s="28">
        <f t="shared" si="10"/>
        <v>1218</v>
      </c>
      <c r="N12" s="28">
        <f t="shared" si="10"/>
        <v>1350</v>
      </c>
      <c r="O12" s="28">
        <f t="shared" si="10"/>
        <v>1510</v>
      </c>
      <c r="P12" s="28">
        <f t="shared" si="10"/>
        <v>1595</v>
      </c>
      <c r="Q12" s="29">
        <f t="shared" si="3"/>
        <v>15551</v>
      </c>
      <c r="R12" s="23"/>
      <c r="S12" s="29">
        <f t="shared" si="4"/>
        <v>2110</v>
      </c>
      <c r="T12" s="188">
        <f t="shared" si="5"/>
        <v>6.3701421800947866</v>
      </c>
      <c r="U12" s="29">
        <f t="shared" si="6"/>
        <v>4045</v>
      </c>
    </row>
    <row r="13" spans="1:21" ht="15.75" customHeight="1">
      <c r="A13" s="25"/>
      <c r="B13" s="656" t="s">
        <v>38</v>
      </c>
      <c r="C13" s="36" t="s">
        <v>10</v>
      </c>
      <c r="D13" s="10"/>
      <c r="E13" s="33">
        <f t="shared" si="1"/>
        <v>163</v>
      </c>
      <c r="F13" s="33">
        <f t="shared" ref="F13:P13" si="11">F27+F39</f>
        <v>139</v>
      </c>
      <c r="G13" s="33">
        <f t="shared" si="11"/>
        <v>146</v>
      </c>
      <c r="H13" s="33">
        <f t="shared" si="11"/>
        <v>167</v>
      </c>
      <c r="I13" s="33">
        <f t="shared" si="11"/>
        <v>191</v>
      </c>
      <c r="J13" s="33">
        <f t="shared" si="11"/>
        <v>156</v>
      </c>
      <c r="K13" s="33">
        <f t="shared" si="11"/>
        <v>154</v>
      </c>
      <c r="L13" s="33">
        <f t="shared" si="11"/>
        <v>138</v>
      </c>
      <c r="M13" s="33">
        <f t="shared" si="11"/>
        <v>129</v>
      </c>
      <c r="N13" s="33">
        <f t="shared" si="11"/>
        <v>179</v>
      </c>
      <c r="O13" s="33">
        <f t="shared" si="11"/>
        <v>185</v>
      </c>
      <c r="P13" s="33">
        <f t="shared" si="11"/>
        <v>213</v>
      </c>
      <c r="Q13" s="34">
        <f t="shared" si="3"/>
        <v>1960</v>
      </c>
      <c r="R13" s="23"/>
      <c r="S13" s="23">
        <f t="shared" si="4"/>
        <v>2573</v>
      </c>
      <c r="T13" s="189">
        <f t="shared" si="5"/>
        <v>-0.23824329576369996</v>
      </c>
      <c r="U13" s="23">
        <f t="shared" si="6"/>
        <v>4132</v>
      </c>
    </row>
    <row r="14" spans="1:21" ht="15.75" customHeight="1">
      <c r="A14" s="25"/>
      <c r="B14" s="657"/>
      <c r="C14" s="38" t="s">
        <v>9</v>
      </c>
      <c r="D14" s="10"/>
      <c r="E14" s="33">
        <f>E28</f>
        <v>106</v>
      </c>
      <c r="F14" s="33">
        <f t="shared" ref="F14:P14" si="12">F28</f>
        <v>107</v>
      </c>
      <c r="G14" s="33">
        <f t="shared" si="12"/>
        <v>139</v>
      </c>
      <c r="H14" s="33">
        <f t="shared" si="12"/>
        <v>96</v>
      </c>
      <c r="I14" s="33">
        <f t="shared" si="12"/>
        <v>171</v>
      </c>
      <c r="J14" s="33">
        <f t="shared" si="12"/>
        <v>109</v>
      </c>
      <c r="K14" s="33">
        <f t="shared" si="12"/>
        <v>101</v>
      </c>
      <c r="L14" s="33">
        <f t="shared" si="12"/>
        <v>108</v>
      </c>
      <c r="M14" s="33">
        <f t="shared" si="12"/>
        <v>81</v>
      </c>
      <c r="N14" s="33">
        <f t="shared" si="12"/>
        <v>80</v>
      </c>
      <c r="O14" s="33">
        <f t="shared" si="12"/>
        <v>79</v>
      </c>
      <c r="P14" s="33">
        <f t="shared" si="12"/>
        <v>152</v>
      </c>
      <c r="Q14" s="34">
        <f t="shared" si="3"/>
        <v>1329</v>
      </c>
      <c r="R14" s="23"/>
      <c r="S14" s="23">
        <f>S28</f>
        <v>2013</v>
      </c>
      <c r="T14" s="189">
        <f t="shared" si="5"/>
        <v>-0.33979135618479883</v>
      </c>
      <c r="U14" s="23">
        <f>U28</f>
        <v>2985</v>
      </c>
    </row>
    <row r="15" spans="1:21" ht="15.75" customHeight="1">
      <c r="A15" s="150"/>
      <c r="B15" s="639" t="s">
        <v>94</v>
      </c>
      <c r="C15" s="640"/>
      <c r="D15" s="10"/>
      <c r="E15" s="151">
        <f>E29+E40</f>
        <v>10044</v>
      </c>
      <c r="F15" s="151">
        <f t="shared" ref="F15:P15" si="13">F29+F40</f>
        <v>9344</v>
      </c>
      <c r="G15" s="151">
        <f t="shared" si="13"/>
        <v>10329</v>
      </c>
      <c r="H15" s="151">
        <f t="shared" si="13"/>
        <v>12247</v>
      </c>
      <c r="I15" s="151">
        <f t="shared" si="13"/>
        <v>12406</v>
      </c>
      <c r="J15" s="151">
        <f t="shared" si="13"/>
        <v>12612</v>
      </c>
      <c r="K15" s="151">
        <f>K29+K40</f>
        <v>12284</v>
      </c>
      <c r="L15" s="151">
        <f t="shared" si="13"/>
        <v>11610</v>
      </c>
      <c r="M15" s="151">
        <f t="shared" si="13"/>
        <v>10436</v>
      </c>
      <c r="N15" s="151">
        <f t="shared" si="13"/>
        <v>14244</v>
      </c>
      <c r="O15" s="151">
        <f t="shared" si="13"/>
        <v>13955</v>
      </c>
      <c r="P15" s="151">
        <f t="shared" si="13"/>
        <v>13199</v>
      </c>
      <c r="Q15" s="152">
        <f t="shared" si="3"/>
        <v>142710</v>
      </c>
      <c r="R15" s="23"/>
      <c r="S15" s="170">
        <f>SUM(S7:S14)</f>
        <v>119253</v>
      </c>
      <c r="T15" s="190">
        <f t="shared" si="5"/>
        <v>0.19669945410178369</v>
      </c>
      <c r="U15" s="170">
        <f>SUM(U7:U14)</f>
        <v>112281</v>
      </c>
    </row>
    <row r="16" spans="1:21" ht="15.75" customHeight="1">
      <c r="A16" s="39"/>
      <c r="B16" s="641" t="s">
        <v>80</v>
      </c>
      <c r="C16" s="642"/>
      <c r="D16" s="153"/>
      <c r="E16" s="193">
        <f t="shared" ref="E16:P16" si="14">E15+E44</f>
        <v>10620</v>
      </c>
      <c r="F16" s="193">
        <f t="shared" si="14"/>
        <v>9884</v>
      </c>
      <c r="G16" s="193">
        <f t="shared" si="14"/>
        <v>10761</v>
      </c>
      <c r="H16" s="193">
        <f t="shared" si="14"/>
        <v>12607</v>
      </c>
      <c r="I16" s="193">
        <f t="shared" si="14"/>
        <v>12730</v>
      </c>
      <c r="J16" s="193">
        <f t="shared" si="14"/>
        <v>12858</v>
      </c>
      <c r="K16" s="193">
        <f t="shared" si="14"/>
        <v>12536</v>
      </c>
      <c r="L16" s="193">
        <f t="shared" si="14"/>
        <v>11610</v>
      </c>
      <c r="M16" s="193">
        <f t="shared" si="14"/>
        <v>10436</v>
      </c>
      <c r="N16" s="193">
        <f t="shared" si="14"/>
        <v>14244</v>
      </c>
      <c r="O16" s="193">
        <f t="shared" si="14"/>
        <v>14092</v>
      </c>
      <c r="P16" s="193">
        <f t="shared" si="14"/>
        <v>13271</v>
      </c>
      <c r="Q16" s="194">
        <f t="shared" si="3"/>
        <v>145649</v>
      </c>
      <c r="R16" s="195"/>
      <c r="S16" s="194">
        <f>S15+S44</f>
        <v>120717</v>
      </c>
      <c r="T16" s="196">
        <f t="shared" si="5"/>
        <v>0.20653263417745626</v>
      </c>
      <c r="U16" s="194">
        <f>U15+U44</f>
        <v>113001</v>
      </c>
    </row>
    <row r="17" spans="1:21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177"/>
      <c r="U17" s="49"/>
    </row>
    <row r="18" spans="1:21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178"/>
      <c r="U18" s="53"/>
    </row>
    <row r="19" spans="1:21" ht="16.5">
      <c r="A19" s="634" t="s">
        <v>39</v>
      </c>
      <c r="B19" s="635"/>
      <c r="C19" s="636"/>
      <c r="D19" s="10"/>
      <c r="E19" s="11" t="s">
        <v>2</v>
      </c>
      <c r="F19" s="12" t="s">
        <v>40</v>
      </c>
      <c r="G19" s="12" t="s">
        <v>41</v>
      </c>
      <c r="H19" s="12" t="s">
        <v>42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102</v>
      </c>
      <c r="T19" s="13" t="s">
        <v>29</v>
      </c>
      <c r="U19" s="13" t="s">
        <v>103</v>
      </c>
    </row>
    <row r="20" spans="1:21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21" ht="15.75" customHeight="1">
      <c r="A21" s="18" t="s">
        <v>43</v>
      </c>
      <c r="B21" s="637" t="s">
        <v>32</v>
      </c>
      <c r="C21" s="20" t="s">
        <v>33</v>
      </c>
      <c r="D21" s="10"/>
      <c r="E21" s="21">
        <f>Data!E20</f>
        <v>503</v>
      </c>
      <c r="F21" s="21">
        <f>Data!F20</f>
        <v>475</v>
      </c>
      <c r="G21" s="21">
        <f>Data!G20</f>
        <v>483</v>
      </c>
      <c r="H21" s="21">
        <f>Data!H20</f>
        <v>553</v>
      </c>
      <c r="I21" s="21">
        <v>700</v>
      </c>
      <c r="J21" s="21">
        <v>638</v>
      </c>
      <c r="K21" s="21">
        <v>744</v>
      </c>
      <c r="L21" s="21">
        <v>589</v>
      </c>
      <c r="M21" s="21">
        <v>549</v>
      </c>
      <c r="N21" s="21">
        <v>726</v>
      </c>
      <c r="O21" s="21">
        <v>824</v>
      </c>
      <c r="P21" s="21">
        <v>824</v>
      </c>
      <c r="Q21" s="22">
        <f>SUM(E21:P21)</f>
        <v>7608</v>
      </c>
      <c r="R21" s="23"/>
      <c r="S21" s="22">
        <f>'[1]2012'!Q19</f>
        <v>5226</v>
      </c>
      <c r="T21" s="180">
        <f t="shared" ref="T21:T29" si="15">Q21/S21-1</f>
        <v>0.45579793340987362</v>
      </c>
      <c r="U21" s="22">
        <v>8357</v>
      </c>
    </row>
    <row r="22" spans="1:21" ht="15.75" customHeight="1">
      <c r="A22" s="25"/>
      <c r="B22" s="638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ref="Q22:Q29" si="16">SUM(E22:P22)</f>
        <v>0</v>
      </c>
      <c r="R22" s="23"/>
      <c r="S22" s="29">
        <f>'[1]2012'!Q20</f>
        <v>1</v>
      </c>
      <c r="T22" s="198">
        <f t="shared" si="15"/>
        <v>-1</v>
      </c>
      <c r="U22" s="29">
        <v>122</v>
      </c>
    </row>
    <row r="23" spans="1:21" ht="15.75" customHeight="1">
      <c r="A23" s="25"/>
      <c r="B23" s="638"/>
      <c r="C23" s="27" t="s">
        <v>44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16"/>
        <v>0</v>
      </c>
      <c r="R23" s="23"/>
      <c r="S23" s="29">
        <f>'[1]2012'!Q21</f>
        <v>0</v>
      </c>
      <c r="T23" s="198"/>
      <c r="U23" s="29">
        <v>25</v>
      </c>
    </row>
    <row r="24" spans="1:21" ht="15.75" customHeight="1">
      <c r="A24" s="25"/>
      <c r="B24" s="638"/>
      <c r="C24" s="27" t="s">
        <v>54</v>
      </c>
      <c r="D24" s="10"/>
      <c r="E24" s="28">
        <f>Data!E5</f>
        <v>1435</v>
      </c>
      <c r="F24" s="28">
        <f>Data!F5</f>
        <v>1301</v>
      </c>
      <c r="G24" s="28">
        <f>Data!G5</f>
        <v>1585</v>
      </c>
      <c r="H24" s="28">
        <f>Data!H5</f>
        <v>1493</v>
      </c>
      <c r="I24" s="28">
        <v>1377</v>
      </c>
      <c r="J24" s="28">
        <v>1219</v>
      </c>
      <c r="K24" s="28">
        <v>1581</v>
      </c>
      <c r="L24" s="28">
        <v>1799</v>
      </c>
      <c r="M24" s="28">
        <v>1631</v>
      </c>
      <c r="N24" s="28">
        <v>2037</v>
      </c>
      <c r="O24" s="28">
        <v>1890</v>
      </c>
      <c r="P24" s="28">
        <v>1969</v>
      </c>
      <c r="Q24" s="29">
        <f t="shared" si="16"/>
        <v>19317</v>
      </c>
      <c r="R24" s="23"/>
      <c r="S24" s="29">
        <f>'[1]2012'!Q22</f>
        <v>16685</v>
      </c>
      <c r="T24" s="181">
        <f t="shared" si="15"/>
        <v>0.15774647887323945</v>
      </c>
      <c r="U24" s="29">
        <v>10615</v>
      </c>
    </row>
    <row r="25" spans="1:21" ht="15.75" customHeight="1">
      <c r="A25" s="25"/>
      <c r="B25" s="31" t="s">
        <v>36</v>
      </c>
      <c r="C25" s="32" t="s">
        <v>48</v>
      </c>
      <c r="D25" s="10"/>
      <c r="E25" s="33">
        <f>Data!E29</f>
        <v>1733</v>
      </c>
      <c r="F25" s="33">
        <f>Data!F29</f>
        <v>1436</v>
      </c>
      <c r="G25" s="33">
        <f>Data!G29</f>
        <v>1534</v>
      </c>
      <c r="H25" s="33">
        <f>Data!H29</f>
        <v>1690</v>
      </c>
      <c r="I25" s="33">
        <v>1768</v>
      </c>
      <c r="J25" s="33">
        <v>2436</v>
      </c>
      <c r="K25" s="33">
        <v>2000</v>
      </c>
      <c r="L25" s="33">
        <v>1696</v>
      </c>
      <c r="M25" s="33">
        <v>1436</v>
      </c>
      <c r="N25" s="33">
        <v>2377</v>
      </c>
      <c r="O25" s="33">
        <v>2901</v>
      </c>
      <c r="P25" s="33">
        <v>2428</v>
      </c>
      <c r="Q25" s="34">
        <f t="shared" si="16"/>
        <v>23435</v>
      </c>
      <c r="R25" s="23"/>
      <c r="S25" s="23">
        <f>'[1]2012'!Q23</f>
        <v>20370</v>
      </c>
      <c r="T25" s="182">
        <f t="shared" si="15"/>
        <v>0.15046637211585656</v>
      </c>
      <c r="U25" s="34">
        <v>10910</v>
      </c>
    </row>
    <row r="26" spans="1:21" ht="15.75" customHeight="1">
      <c r="A26" s="25"/>
      <c r="B26" s="26" t="s">
        <v>37</v>
      </c>
      <c r="C26" s="27" t="s">
        <v>56</v>
      </c>
      <c r="D26" s="10"/>
      <c r="E26" s="28">
        <f>Data!E8</f>
        <v>106</v>
      </c>
      <c r="F26" s="28">
        <f>Data!F8</f>
        <v>882</v>
      </c>
      <c r="G26" s="28">
        <f>Data!G8</f>
        <v>1043</v>
      </c>
      <c r="H26" s="28">
        <f>Data!H8</f>
        <v>1117</v>
      </c>
      <c r="I26" s="28">
        <v>1073</v>
      </c>
      <c r="J26" s="28">
        <v>1054</v>
      </c>
      <c r="K26" s="28">
        <v>1196</v>
      </c>
      <c r="L26" s="28">
        <v>835</v>
      </c>
      <c r="M26" s="28">
        <v>613</v>
      </c>
      <c r="N26" s="28">
        <v>806</v>
      </c>
      <c r="O26" s="28">
        <v>666</v>
      </c>
      <c r="P26" s="28">
        <v>1004</v>
      </c>
      <c r="Q26" s="29">
        <f t="shared" si="16"/>
        <v>10395</v>
      </c>
      <c r="R26" s="23"/>
      <c r="S26" s="29">
        <f>'[1]2012'!Q24</f>
        <v>971</v>
      </c>
      <c r="T26" s="181">
        <f t="shared" si="15"/>
        <v>9.7054582904222446</v>
      </c>
      <c r="U26" s="29">
        <v>1592</v>
      </c>
    </row>
    <row r="27" spans="1:21" ht="15.75" customHeight="1">
      <c r="A27" s="25"/>
      <c r="B27" s="656" t="s">
        <v>38</v>
      </c>
      <c r="C27" s="36" t="s">
        <v>10</v>
      </c>
      <c r="D27" s="10"/>
      <c r="E27" s="33">
        <f>Data!E14</f>
        <v>152</v>
      </c>
      <c r="F27" s="33">
        <f>Data!F14</f>
        <v>133</v>
      </c>
      <c r="G27" s="33">
        <f>Data!G14</f>
        <v>140</v>
      </c>
      <c r="H27" s="33">
        <f>Data!H14</f>
        <v>166</v>
      </c>
      <c r="I27" s="33">
        <v>181</v>
      </c>
      <c r="J27" s="33">
        <v>152</v>
      </c>
      <c r="K27" s="33">
        <v>146</v>
      </c>
      <c r="L27" s="33">
        <v>131</v>
      </c>
      <c r="M27" s="33">
        <v>122</v>
      </c>
      <c r="N27" s="33">
        <v>176</v>
      </c>
      <c r="O27" s="33">
        <v>180</v>
      </c>
      <c r="P27" s="33">
        <v>207</v>
      </c>
      <c r="Q27" s="34">
        <f t="shared" si="16"/>
        <v>1886</v>
      </c>
      <c r="R27" s="23"/>
      <c r="S27" s="23">
        <f>'[1]2012'!Q25</f>
        <v>2434</v>
      </c>
      <c r="T27" s="182">
        <f t="shared" si="15"/>
        <v>-0.22514379622021363</v>
      </c>
      <c r="U27" s="34">
        <v>4045</v>
      </c>
    </row>
    <row r="28" spans="1:21" ht="15.75" customHeight="1">
      <c r="A28" s="25"/>
      <c r="B28" s="657"/>
      <c r="C28" s="38" t="s">
        <v>9</v>
      </c>
      <c r="D28" s="10"/>
      <c r="E28" s="33">
        <f>Data!E11</f>
        <v>106</v>
      </c>
      <c r="F28" s="33">
        <f>Data!F11</f>
        <v>107</v>
      </c>
      <c r="G28" s="33">
        <f>Data!G11</f>
        <v>139</v>
      </c>
      <c r="H28" s="33">
        <f>Data!H11</f>
        <v>96</v>
      </c>
      <c r="I28" s="33">
        <v>171</v>
      </c>
      <c r="J28" s="33">
        <v>109</v>
      </c>
      <c r="K28" s="33">
        <v>101</v>
      </c>
      <c r="L28" s="33">
        <v>108</v>
      </c>
      <c r="M28" s="33">
        <v>81</v>
      </c>
      <c r="N28" s="33">
        <v>80</v>
      </c>
      <c r="O28" s="33">
        <v>79</v>
      </c>
      <c r="P28" s="33">
        <v>152</v>
      </c>
      <c r="Q28" s="34">
        <f t="shared" si="16"/>
        <v>1329</v>
      </c>
      <c r="R28" s="23"/>
      <c r="S28" s="23">
        <f>'[1]2012'!Q26</f>
        <v>2013</v>
      </c>
      <c r="T28" s="182">
        <f t="shared" si="15"/>
        <v>-0.33979135618479883</v>
      </c>
      <c r="U28" s="34">
        <v>2985</v>
      </c>
    </row>
    <row r="29" spans="1:21" ht="15.75" customHeight="1">
      <c r="A29" s="39"/>
      <c r="B29" s="626" t="s">
        <v>81</v>
      </c>
      <c r="C29" s="627"/>
      <c r="D29" s="42"/>
      <c r="E29" s="43">
        <f>SUM(E21:E28)</f>
        <v>4035</v>
      </c>
      <c r="F29" s="43">
        <f t="shared" ref="F29:P29" si="17">SUM(F21:F28)</f>
        <v>4334</v>
      </c>
      <c r="G29" s="43">
        <f t="shared" si="17"/>
        <v>4924</v>
      </c>
      <c r="H29" s="43">
        <f t="shared" si="17"/>
        <v>5115</v>
      </c>
      <c r="I29" s="43">
        <f t="shared" si="17"/>
        <v>5270</v>
      </c>
      <c r="J29" s="43">
        <f t="shared" si="17"/>
        <v>5608</v>
      </c>
      <c r="K29" s="43">
        <f t="shared" si="17"/>
        <v>5768</v>
      </c>
      <c r="L29" s="43">
        <f t="shared" si="17"/>
        <v>5158</v>
      </c>
      <c r="M29" s="43">
        <f t="shared" si="17"/>
        <v>4432</v>
      </c>
      <c r="N29" s="43">
        <f t="shared" si="17"/>
        <v>6202</v>
      </c>
      <c r="O29" s="43">
        <f t="shared" si="17"/>
        <v>6540</v>
      </c>
      <c r="P29" s="43">
        <f t="shared" si="17"/>
        <v>6584</v>
      </c>
      <c r="Q29" s="44">
        <f t="shared" si="16"/>
        <v>63970</v>
      </c>
      <c r="R29" s="45"/>
      <c r="S29" s="44">
        <f>SUM(S21:S28)</f>
        <v>47700</v>
      </c>
      <c r="T29" s="183">
        <f t="shared" si="15"/>
        <v>0.34109014675052407</v>
      </c>
      <c r="U29" s="44">
        <f>SUM(U21:U28)</f>
        <v>38651</v>
      </c>
    </row>
    <row r="30" spans="1:21" ht="12" customHeight="1">
      <c r="A30" s="42"/>
      <c r="B30" s="42"/>
      <c r="C30" s="42"/>
      <c r="D30" s="10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200"/>
      <c r="P30" s="54"/>
      <c r="Q30" s="191"/>
      <c r="R30" s="50"/>
      <c r="S30" s="201"/>
      <c r="T30" s="179"/>
      <c r="U30" s="54"/>
    </row>
    <row r="31" spans="1:21" ht="16.5">
      <c r="A31" s="634" t="s">
        <v>45</v>
      </c>
      <c r="B31" s="635"/>
      <c r="C31" s="636"/>
      <c r="D31" s="10"/>
      <c r="E31" s="11" t="s">
        <v>2</v>
      </c>
      <c r="F31" s="12" t="s">
        <v>40</v>
      </c>
      <c r="G31" s="12" t="s">
        <v>41</v>
      </c>
      <c r="H31" s="12" t="s">
        <v>42</v>
      </c>
      <c r="I31" s="12" t="s">
        <v>21</v>
      </c>
      <c r="J31" s="12" t="s">
        <v>22</v>
      </c>
      <c r="K31" s="12" t="s">
        <v>8</v>
      </c>
      <c r="L31" s="12" t="s">
        <v>24</v>
      </c>
      <c r="M31" s="12" t="s">
        <v>25</v>
      </c>
      <c r="N31" s="12" t="s">
        <v>26</v>
      </c>
      <c r="O31" s="12" t="s">
        <v>27</v>
      </c>
      <c r="P31" s="12" t="s">
        <v>28</v>
      </c>
      <c r="Q31" s="13" t="s">
        <v>16</v>
      </c>
      <c r="R31" s="14"/>
      <c r="S31" s="13" t="s">
        <v>102</v>
      </c>
      <c r="T31" s="13" t="s">
        <v>29</v>
      </c>
      <c r="U31" s="13" t="s">
        <v>103</v>
      </c>
    </row>
    <row r="32" spans="1:21" ht="2.25" customHeight="1">
      <c r="A32" s="10"/>
      <c r="B32" s="10"/>
      <c r="C32" s="10"/>
      <c r="D32" s="10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0"/>
      <c r="S32" s="54"/>
      <c r="T32" s="179"/>
      <c r="U32" s="54"/>
    </row>
    <row r="33" spans="1:21" ht="15.75" customHeight="1">
      <c r="A33" s="18" t="s">
        <v>43</v>
      </c>
      <c r="B33" s="637" t="s">
        <v>32</v>
      </c>
      <c r="C33" s="20" t="s">
        <v>33</v>
      </c>
      <c r="D33" s="10"/>
      <c r="E33" s="21">
        <f>Data!E21</f>
        <v>740</v>
      </c>
      <c r="F33" s="21">
        <f>Data!F21</f>
        <v>418</v>
      </c>
      <c r="G33" s="21">
        <f>Data!G21</f>
        <v>653</v>
      </c>
      <c r="H33" s="21">
        <f>Data!H21</f>
        <v>586</v>
      </c>
      <c r="I33" s="21">
        <v>579</v>
      </c>
      <c r="J33" s="21">
        <v>490</v>
      </c>
      <c r="K33" s="21">
        <v>641</v>
      </c>
      <c r="L33" s="21">
        <v>694</v>
      </c>
      <c r="M33" s="21">
        <v>473</v>
      </c>
      <c r="N33" s="21">
        <v>774</v>
      </c>
      <c r="O33" s="21">
        <v>710</v>
      </c>
      <c r="P33" s="21">
        <v>533</v>
      </c>
      <c r="Q33" s="22">
        <f t="shared" ref="Q33:Q43" si="18">SUM(E33:P33)</f>
        <v>7291</v>
      </c>
      <c r="R33" s="23"/>
      <c r="S33" s="22">
        <f>'[1]2012'!Q31</f>
        <v>5703</v>
      </c>
      <c r="T33" s="180">
        <f t="shared" ref="T33:T40" si="19">Q33/S33-1</f>
        <v>0.27844993862879197</v>
      </c>
      <c r="U33" s="22">
        <v>6163</v>
      </c>
    </row>
    <row r="34" spans="1:21" ht="15.75" customHeight="1">
      <c r="A34" s="25"/>
      <c r="B34" s="638"/>
      <c r="C34" s="27" t="s">
        <v>34</v>
      </c>
      <c r="D34" s="10"/>
      <c r="E34" s="28">
        <f>Data!E27</f>
        <v>1480</v>
      </c>
      <c r="F34" s="28">
        <f>Data!F27</f>
        <v>1246</v>
      </c>
      <c r="G34" s="28">
        <f>Data!G27</f>
        <v>916</v>
      </c>
      <c r="H34" s="28">
        <f>Data!H27</f>
        <v>1391</v>
      </c>
      <c r="I34" s="28">
        <v>1386</v>
      </c>
      <c r="J34" s="28">
        <v>1749</v>
      </c>
      <c r="K34" s="28">
        <v>1439</v>
      </c>
      <c r="L34" s="28">
        <v>1185</v>
      </c>
      <c r="M34" s="28">
        <v>1495</v>
      </c>
      <c r="N34" s="28">
        <v>1369</v>
      </c>
      <c r="O34" s="28">
        <v>1255</v>
      </c>
      <c r="P34" s="28">
        <v>424</v>
      </c>
      <c r="Q34" s="29">
        <f t="shared" si="18"/>
        <v>15335</v>
      </c>
      <c r="R34" s="23"/>
      <c r="S34" s="29">
        <f>'[1]2012'!Q32</f>
        <v>14109</v>
      </c>
      <c r="T34" s="181">
        <f t="shared" si="19"/>
        <v>8.6894889786661045E-2</v>
      </c>
      <c r="U34" s="29">
        <v>17932</v>
      </c>
    </row>
    <row r="35" spans="1:21" ht="15.75" customHeight="1">
      <c r="A35" s="25"/>
      <c r="B35" s="638"/>
      <c r="C35" s="27" t="s">
        <v>44</v>
      </c>
      <c r="D35" s="10"/>
      <c r="E35" s="28">
        <f>Data!E24</f>
        <v>2</v>
      </c>
      <c r="F35" s="28">
        <f>Data!F24</f>
        <v>0</v>
      </c>
      <c r="G35" s="28">
        <f>Data!G24</f>
        <v>0</v>
      </c>
      <c r="H35" s="28">
        <f>Data!H24</f>
        <v>0</v>
      </c>
      <c r="I35" s="28">
        <f>Data!I24</f>
        <v>0</v>
      </c>
      <c r="J35" s="28">
        <v>5</v>
      </c>
      <c r="K35" s="28">
        <v>62</v>
      </c>
      <c r="L35" s="28">
        <v>453</v>
      </c>
      <c r="M35" s="28">
        <v>184</v>
      </c>
      <c r="N35" s="28">
        <v>464</v>
      </c>
      <c r="O35" s="28">
        <v>117</v>
      </c>
      <c r="P35" s="28">
        <v>194</v>
      </c>
      <c r="Q35" s="29">
        <f t="shared" si="18"/>
        <v>1481</v>
      </c>
      <c r="R35" s="23"/>
      <c r="S35" s="29">
        <f>'[1]2012'!Q33</f>
        <v>2030</v>
      </c>
      <c r="T35" s="181">
        <f t="shared" si="19"/>
        <v>-0.27044334975369455</v>
      </c>
      <c r="U35" s="29">
        <v>5223</v>
      </c>
    </row>
    <row r="36" spans="1:21" ht="15.75" customHeight="1">
      <c r="A36" s="25"/>
      <c r="B36" s="638"/>
      <c r="C36" s="27" t="s">
        <v>54</v>
      </c>
      <c r="D36" s="10"/>
      <c r="E36" s="28">
        <f>Data!E6</f>
        <v>2977</v>
      </c>
      <c r="F36" s="28">
        <f>Data!F6</f>
        <v>2627</v>
      </c>
      <c r="G36" s="28">
        <f>Data!G6</f>
        <v>2329</v>
      </c>
      <c r="H36" s="28">
        <f>Data!H6</f>
        <v>3659</v>
      </c>
      <c r="I36" s="28">
        <v>3315</v>
      </c>
      <c r="J36" s="28">
        <v>3296</v>
      </c>
      <c r="K36" s="28">
        <v>2959</v>
      </c>
      <c r="L36" s="28">
        <v>2763</v>
      </c>
      <c r="M36" s="28">
        <v>2499</v>
      </c>
      <c r="N36" s="28">
        <v>3960</v>
      </c>
      <c r="O36" s="28">
        <v>3647</v>
      </c>
      <c r="P36" s="28">
        <v>3406</v>
      </c>
      <c r="Q36" s="29">
        <f t="shared" si="18"/>
        <v>37437</v>
      </c>
      <c r="R36" s="23"/>
      <c r="S36" s="29">
        <f>'[1]2012'!Q34</f>
        <v>32975</v>
      </c>
      <c r="T36" s="181">
        <f t="shared" si="19"/>
        <v>0.13531463229719476</v>
      </c>
      <c r="U36" s="29">
        <v>29997</v>
      </c>
    </row>
    <row r="37" spans="1:21" ht="15.75" customHeight="1">
      <c r="A37" s="25"/>
      <c r="B37" s="31" t="s">
        <v>36</v>
      </c>
      <c r="C37" s="32" t="s">
        <v>48</v>
      </c>
      <c r="D37" s="10"/>
      <c r="E37" s="33">
        <f>Data!E30</f>
        <v>797</v>
      </c>
      <c r="F37" s="33">
        <f>Data!F30</f>
        <v>607</v>
      </c>
      <c r="G37" s="33">
        <f>Data!G30</f>
        <v>1360</v>
      </c>
      <c r="H37" s="33">
        <f>Data!H30</f>
        <v>1086</v>
      </c>
      <c r="I37" s="33">
        <v>1181</v>
      </c>
      <c r="J37" s="33">
        <v>987</v>
      </c>
      <c r="K37" s="33">
        <v>1071</v>
      </c>
      <c r="L37" s="33">
        <v>910</v>
      </c>
      <c r="M37" s="33">
        <v>741</v>
      </c>
      <c r="N37" s="33">
        <v>928</v>
      </c>
      <c r="O37" s="33">
        <v>837</v>
      </c>
      <c r="P37" s="33">
        <v>1461</v>
      </c>
      <c r="Q37" s="34">
        <f t="shared" si="18"/>
        <v>11966</v>
      </c>
      <c r="R37" s="23"/>
      <c r="S37" s="23">
        <f>'[1]2012'!Q35</f>
        <v>15458</v>
      </c>
      <c r="T37" s="182">
        <f t="shared" si="19"/>
        <v>-0.22590244533574844</v>
      </c>
      <c r="U37" s="34">
        <v>11775</v>
      </c>
    </row>
    <row r="38" spans="1:21" ht="15.75" customHeight="1">
      <c r="A38" s="25"/>
      <c r="B38" s="26" t="s">
        <v>37</v>
      </c>
      <c r="C38" s="27" t="s">
        <v>56</v>
      </c>
      <c r="D38" s="10"/>
      <c r="E38" s="28">
        <f>Data!E9</f>
        <v>2</v>
      </c>
      <c r="F38" s="28">
        <f>Data!F9</f>
        <v>106</v>
      </c>
      <c r="G38" s="28">
        <f>Data!G9</f>
        <v>141</v>
      </c>
      <c r="H38" s="28">
        <f>Data!H9</f>
        <v>409</v>
      </c>
      <c r="I38" s="28">
        <v>665</v>
      </c>
      <c r="J38" s="28">
        <v>473</v>
      </c>
      <c r="K38" s="28">
        <v>336</v>
      </c>
      <c r="L38" s="28">
        <v>440</v>
      </c>
      <c r="M38" s="28">
        <v>605</v>
      </c>
      <c r="N38" s="28">
        <v>544</v>
      </c>
      <c r="O38" s="28">
        <v>844</v>
      </c>
      <c r="P38" s="28">
        <v>591</v>
      </c>
      <c r="Q38" s="29">
        <f t="shared" si="18"/>
        <v>5156</v>
      </c>
      <c r="R38" s="23"/>
      <c r="S38" s="29">
        <f>'[1]2012'!Q36</f>
        <v>1139</v>
      </c>
      <c r="T38" s="181">
        <f t="shared" si="19"/>
        <v>3.5267778753292358</v>
      </c>
      <c r="U38" s="29">
        <v>2453</v>
      </c>
    </row>
    <row r="39" spans="1:21" ht="15.75" customHeight="1">
      <c r="A39" s="25"/>
      <c r="B39" s="31" t="s">
        <v>38</v>
      </c>
      <c r="C39" s="36" t="s">
        <v>10</v>
      </c>
      <c r="D39" s="10"/>
      <c r="E39" s="33">
        <f>Data!E15</f>
        <v>11</v>
      </c>
      <c r="F39" s="33">
        <f>Data!F15</f>
        <v>6</v>
      </c>
      <c r="G39" s="33">
        <f>Data!G15</f>
        <v>6</v>
      </c>
      <c r="H39" s="33">
        <f>Data!H15</f>
        <v>1</v>
      </c>
      <c r="I39" s="33">
        <v>10</v>
      </c>
      <c r="J39" s="33">
        <v>4</v>
      </c>
      <c r="K39" s="33">
        <v>8</v>
      </c>
      <c r="L39" s="33">
        <v>7</v>
      </c>
      <c r="M39" s="33">
        <v>7</v>
      </c>
      <c r="N39" s="33">
        <v>3</v>
      </c>
      <c r="O39" s="33">
        <v>5</v>
      </c>
      <c r="P39" s="33">
        <v>6</v>
      </c>
      <c r="Q39" s="34">
        <f t="shared" si="18"/>
        <v>74</v>
      </c>
      <c r="R39" s="23"/>
      <c r="S39" s="23">
        <f>'[1]2012'!Q37</f>
        <v>139</v>
      </c>
      <c r="T39" s="182">
        <f t="shared" si="19"/>
        <v>-0.46762589928057552</v>
      </c>
      <c r="U39" s="34">
        <v>87</v>
      </c>
    </row>
    <row r="40" spans="1:21" ht="15.75" customHeight="1">
      <c r="A40" s="39"/>
      <c r="B40" s="626" t="s">
        <v>97</v>
      </c>
      <c r="C40" s="627"/>
      <c r="D40" s="42"/>
      <c r="E40" s="43">
        <f>SUM(E33:E39)</f>
        <v>6009</v>
      </c>
      <c r="F40" s="43">
        <f t="shared" ref="F40:P40" si="20">SUM(F33:F39)</f>
        <v>5010</v>
      </c>
      <c r="G40" s="43">
        <f t="shared" si="20"/>
        <v>5405</v>
      </c>
      <c r="H40" s="43">
        <f t="shared" si="20"/>
        <v>7132</v>
      </c>
      <c r="I40" s="43">
        <f t="shared" si="20"/>
        <v>7136</v>
      </c>
      <c r="J40" s="43">
        <f t="shared" si="20"/>
        <v>7004</v>
      </c>
      <c r="K40" s="43">
        <f t="shared" si="20"/>
        <v>6516</v>
      </c>
      <c r="L40" s="43">
        <f t="shared" si="20"/>
        <v>6452</v>
      </c>
      <c r="M40" s="43">
        <f t="shared" si="20"/>
        <v>6004</v>
      </c>
      <c r="N40" s="43">
        <f t="shared" si="20"/>
        <v>8042</v>
      </c>
      <c r="O40" s="43">
        <f t="shared" si="20"/>
        <v>7415</v>
      </c>
      <c r="P40" s="43">
        <f t="shared" si="20"/>
        <v>6615</v>
      </c>
      <c r="Q40" s="44">
        <f t="shared" si="18"/>
        <v>78740</v>
      </c>
      <c r="R40" s="45"/>
      <c r="S40" s="44">
        <f>SUM(S33:S39)</f>
        <v>71553</v>
      </c>
      <c r="T40" s="183">
        <f t="shared" si="19"/>
        <v>0.10044302824479767</v>
      </c>
      <c r="U40" s="44">
        <f>SUM(U33:U39)</f>
        <v>73630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643" t="s">
        <v>32</v>
      </c>
      <c r="C42" s="62" t="s">
        <v>105</v>
      </c>
      <c r="D42" s="17"/>
      <c r="E42" s="64">
        <v>576</v>
      </c>
      <c r="F42" s="65">
        <v>540</v>
      </c>
      <c r="G42" s="65">
        <v>432</v>
      </c>
      <c r="H42" s="65">
        <v>360</v>
      </c>
      <c r="I42" s="65">
        <v>324</v>
      </c>
      <c r="J42" s="65">
        <v>216</v>
      </c>
      <c r="K42" s="65">
        <v>252</v>
      </c>
      <c r="L42" s="172">
        <v>0</v>
      </c>
      <c r="M42" s="172">
        <v>0</v>
      </c>
      <c r="N42" s="65">
        <v>0</v>
      </c>
      <c r="O42" s="65">
        <v>77</v>
      </c>
      <c r="P42" s="65">
        <v>72</v>
      </c>
      <c r="Q42" s="65">
        <f t="shared" si="18"/>
        <v>2849</v>
      </c>
      <c r="R42" s="23"/>
      <c r="S42" s="65">
        <f>'[1]2012'!Q40</f>
        <v>1464</v>
      </c>
      <c r="T42" s="184">
        <f>Q42/S42-1</f>
        <v>0.9460382513661203</v>
      </c>
      <c r="U42" s="173">
        <v>240</v>
      </c>
    </row>
    <row r="43" spans="1:21" ht="15.75" customHeight="1">
      <c r="A43" s="204"/>
      <c r="B43" s="644"/>
      <c r="C43" s="36" t="s">
        <v>104</v>
      </c>
      <c r="D43" s="17"/>
      <c r="E43" s="171">
        <v>0</v>
      </c>
      <c r="F43" s="171">
        <v>0</v>
      </c>
      <c r="G43" s="171">
        <v>0</v>
      </c>
      <c r="H43" s="171">
        <v>0</v>
      </c>
      <c r="I43" s="171">
        <v>0</v>
      </c>
      <c r="J43" s="171">
        <v>30</v>
      </c>
      <c r="K43" s="171">
        <v>0</v>
      </c>
      <c r="L43" s="205">
        <v>0</v>
      </c>
      <c r="M43" s="205">
        <v>0</v>
      </c>
      <c r="N43" s="171">
        <v>0</v>
      </c>
      <c r="O43" s="171">
        <v>60</v>
      </c>
      <c r="P43" s="171">
        <v>0</v>
      </c>
      <c r="Q43" s="23">
        <f t="shared" si="18"/>
        <v>90</v>
      </c>
      <c r="R43" s="23"/>
      <c r="S43" s="23"/>
      <c r="T43" s="206"/>
      <c r="U43" s="207">
        <v>480</v>
      </c>
    </row>
    <row r="44" spans="1:21" ht="15.75" customHeight="1">
      <c r="A44" s="150"/>
      <c r="B44" s="639" t="s">
        <v>95</v>
      </c>
      <c r="C44" s="640"/>
      <c r="D44" s="42"/>
      <c r="E44" s="43">
        <f t="shared" ref="E44:Q44" si="21">E43+E42</f>
        <v>576</v>
      </c>
      <c r="F44" s="43">
        <f t="shared" si="21"/>
        <v>540</v>
      </c>
      <c r="G44" s="43">
        <f t="shared" si="21"/>
        <v>432</v>
      </c>
      <c r="H44" s="43">
        <f t="shared" si="21"/>
        <v>360</v>
      </c>
      <c r="I44" s="43">
        <f t="shared" si="21"/>
        <v>324</v>
      </c>
      <c r="J44" s="43">
        <f t="shared" si="21"/>
        <v>246</v>
      </c>
      <c r="K44" s="43">
        <f t="shared" si="21"/>
        <v>252</v>
      </c>
      <c r="L44" s="43">
        <f t="shared" si="21"/>
        <v>0</v>
      </c>
      <c r="M44" s="43">
        <f t="shared" si="21"/>
        <v>0</v>
      </c>
      <c r="N44" s="43">
        <f t="shared" si="21"/>
        <v>0</v>
      </c>
      <c r="O44" s="43">
        <f t="shared" si="21"/>
        <v>137</v>
      </c>
      <c r="P44" s="43">
        <f t="shared" si="21"/>
        <v>72</v>
      </c>
      <c r="Q44" s="44">
        <f t="shared" si="21"/>
        <v>2939</v>
      </c>
      <c r="R44" s="45"/>
      <c r="S44" s="44">
        <f>S43+S42</f>
        <v>1464</v>
      </c>
      <c r="T44" s="183">
        <f>Q44/S44-1</f>
        <v>1.0075136612021858</v>
      </c>
      <c r="U44" s="44">
        <f>U43+U42</f>
        <v>720</v>
      </c>
    </row>
    <row r="45" spans="1:21" ht="15.75" customHeight="1">
      <c r="A45" s="654" t="s">
        <v>96</v>
      </c>
      <c r="B45" s="654"/>
      <c r="C45" s="655"/>
      <c r="D45" s="42"/>
      <c r="E45" s="69">
        <f>E44+E40</f>
        <v>6585</v>
      </c>
      <c r="F45" s="69">
        <f t="shared" ref="F45:Q45" si="22">F44+F40</f>
        <v>5550</v>
      </c>
      <c r="G45" s="69">
        <f t="shared" si="22"/>
        <v>5837</v>
      </c>
      <c r="H45" s="69">
        <f t="shared" si="22"/>
        <v>7492</v>
      </c>
      <c r="I45" s="69">
        <f t="shared" si="22"/>
        <v>7460</v>
      </c>
      <c r="J45" s="69">
        <f t="shared" si="22"/>
        <v>7250</v>
      </c>
      <c r="K45" s="69">
        <f t="shared" si="22"/>
        <v>6768</v>
      </c>
      <c r="L45" s="69">
        <f t="shared" si="22"/>
        <v>6452</v>
      </c>
      <c r="M45" s="69">
        <f t="shared" si="22"/>
        <v>6004</v>
      </c>
      <c r="N45" s="69">
        <f t="shared" si="22"/>
        <v>8042</v>
      </c>
      <c r="O45" s="69">
        <f t="shared" si="22"/>
        <v>7552</v>
      </c>
      <c r="P45" s="69">
        <f t="shared" si="22"/>
        <v>6687</v>
      </c>
      <c r="Q45" s="70">
        <f t="shared" si="22"/>
        <v>81679</v>
      </c>
      <c r="R45" s="45"/>
      <c r="S45" s="70">
        <f>S44+S40</f>
        <v>73017</v>
      </c>
      <c r="T45" s="185">
        <f>Q45/S45-1</f>
        <v>0.11862990810359242</v>
      </c>
      <c r="U45" s="70">
        <f>U40+U44</f>
        <v>74350</v>
      </c>
    </row>
    <row r="46" spans="1:21">
      <c r="A46" s="144" t="s">
        <v>109</v>
      </c>
      <c r="B46" s="144"/>
      <c r="C46" s="144"/>
      <c r="G46" s="54"/>
      <c r="Q46" s="191"/>
    </row>
    <row r="49" spans="7:7">
      <c r="G49" s="213"/>
    </row>
    <row r="54" spans="7:7">
      <c r="G54" s="197"/>
    </row>
    <row r="232" spans="3:4">
      <c r="C232" s="73"/>
      <c r="D232" s="73"/>
    </row>
    <row r="236" spans="3:4">
      <c r="C236" s="73"/>
      <c r="D236" s="73"/>
    </row>
  </sheetData>
  <mergeCells count="17">
    <mergeCell ref="B33:B36"/>
    <mergeCell ref="A31:C31"/>
    <mergeCell ref="B16:C16"/>
    <mergeCell ref="A45:C45"/>
    <mergeCell ref="B29:C29"/>
    <mergeCell ref="B44:C44"/>
    <mergeCell ref="B40:C40"/>
    <mergeCell ref="B42:B43"/>
    <mergeCell ref="B21:B24"/>
    <mergeCell ref="B27:B28"/>
    <mergeCell ref="S4:U4"/>
    <mergeCell ref="A5:C5"/>
    <mergeCell ref="A19:C19"/>
    <mergeCell ref="E4:Q4"/>
    <mergeCell ref="B15:C15"/>
    <mergeCell ref="B7:B10"/>
    <mergeCell ref="B13:B14"/>
  </mergeCells>
  <phoneticPr fontId="2" type="noConversion"/>
  <printOptions horizontalCentered="1" verticalCentered="1"/>
  <pageMargins left="0.25" right="0.25" top="0.75" bottom="0.75" header="0.3" footer="0.3"/>
  <pageSetup paperSize="9" scale="67" orientation="landscape" r:id="rId1"/>
  <ignoredErrors>
    <ignoredError sqref="T19:T20 T30:T32 T17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6"/>
  <sheetViews>
    <sheetView showGridLines="0" zoomScale="85" zoomScaleNormal="85" workbookViewId="0">
      <pane xSplit="5" ySplit="5" topLeftCell="F6" activePane="bottomRight" state="frozen"/>
      <selection activeCell="I25" sqref="I25"/>
      <selection pane="topRight" activeCell="I25" sqref="I25"/>
      <selection pane="bottomLeft" activeCell="I25" sqref="I25"/>
      <selection pane="bottomRight"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2.875" style="6" customWidth="1"/>
    <col min="4" max="4" width="0.375" style="6" customWidth="1"/>
    <col min="5" max="5" width="9" style="6" customWidth="1"/>
    <col min="6" max="6" width="8.125" style="6" customWidth="1"/>
    <col min="7" max="7" width="8.375" style="6" customWidth="1"/>
    <col min="8" max="10" width="9.25" style="6" bestFit="1" customWidth="1"/>
    <col min="11" max="11" width="8.375" style="6" customWidth="1"/>
    <col min="12" max="12" width="8.125" style="6" bestFit="1" customWidth="1"/>
    <col min="13" max="16" width="9.25" style="6" bestFit="1" customWidth="1"/>
    <col min="17" max="17" width="10" style="6" customWidth="1"/>
    <col min="18" max="18" width="0.375" style="72" customWidth="1"/>
    <col min="19" max="19" width="10.25" style="6" customWidth="1"/>
    <col min="20" max="20" width="8.75" style="6" customWidth="1"/>
    <col min="21" max="21" width="3.25" style="6" customWidth="1"/>
    <col min="22" max="24" width="13.75" style="6" customWidth="1"/>
    <col min="25" max="26" width="9.375" style="6" bestFit="1" customWidth="1"/>
    <col min="27" max="27" width="9.125" style="6" bestFit="1" customWidth="1"/>
    <col min="28" max="16384" width="9" style="6"/>
  </cols>
  <sheetData>
    <row r="1" spans="1:26" s="5" customFormat="1" ht="30.75" customHeight="1" thickBot="1">
      <c r="A1" s="4" t="s">
        <v>82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6" ht="20.25" customHeight="1">
      <c r="Q2" s="7"/>
      <c r="R2" s="8"/>
      <c r="S2" s="7"/>
      <c r="T2" s="7" t="s">
        <v>83</v>
      </c>
    </row>
    <row r="3" spans="1:26" ht="20.25" customHeight="1">
      <c r="E3" s="628" t="s">
        <v>84</v>
      </c>
      <c r="F3" s="629"/>
      <c r="G3" s="629"/>
      <c r="H3" s="629"/>
      <c r="I3" s="629"/>
      <c r="J3" s="629"/>
      <c r="K3" s="629"/>
      <c r="L3" s="629"/>
      <c r="M3" s="629"/>
      <c r="N3" s="629"/>
      <c r="O3" s="629"/>
      <c r="P3" s="629"/>
      <c r="Q3" s="630"/>
      <c r="R3" s="9"/>
      <c r="S3" s="631" t="s">
        <v>49</v>
      </c>
      <c r="T3" s="633"/>
    </row>
    <row r="4" spans="1:26" ht="16.5">
      <c r="A4" s="634" t="s">
        <v>17</v>
      </c>
      <c r="B4" s="635"/>
      <c r="C4" s="636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30</v>
      </c>
      <c r="T4" s="13" t="s">
        <v>29</v>
      </c>
    </row>
    <row r="5" spans="1:26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0"/>
    </row>
    <row r="6" spans="1:26" ht="15.75" customHeight="1">
      <c r="A6" s="18" t="s">
        <v>16</v>
      </c>
      <c r="B6" s="19" t="s">
        <v>32</v>
      </c>
      <c r="C6" s="20" t="s">
        <v>33</v>
      </c>
      <c r="D6" s="10"/>
      <c r="E6" s="21">
        <v>867</v>
      </c>
      <c r="F6" s="22">
        <v>542</v>
      </c>
      <c r="G6" s="22">
        <v>664</v>
      </c>
      <c r="H6" s="22">
        <v>782</v>
      </c>
      <c r="I6" s="22">
        <v>568</v>
      </c>
      <c r="J6" s="22">
        <v>740</v>
      </c>
      <c r="K6" s="22">
        <v>1049</v>
      </c>
      <c r="L6" s="22">
        <v>1232</v>
      </c>
      <c r="M6" s="22">
        <v>1343</v>
      </c>
      <c r="N6" s="22">
        <v>1208</v>
      </c>
      <c r="O6" s="22">
        <v>1711</v>
      </c>
      <c r="P6" s="22">
        <v>1687</v>
      </c>
      <c r="Q6" s="22">
        <v>12393</v>
      </c>
      <c r="R6" s="23"/>
      <c r="S6" s="22">
        <v>14760</v>
      </c>
      <c r="T6" s="24">
        <v>0.83963414634146338</v>
      </c>
      <c r="V6" s="192"/>
      <c r="W6" s="192"/>
      <c r="X6" s="192"/>
      <c r="Y6" s="192"/>
      <c r="Z6" s="192"/>
    </row>
    <row r="7" spans="1:26" ht="15.75" customHeight="1">
      <c r="A7" s="25"/>
      <c r="B7" s="26"/>
      <c r="C7" s="27" t="s">
        <v>34</v>
      </c>
      <c r="D7" s="10"/>
      <c r="E7" s="28">
        <v>1354</v>
      </c>
      <c r="F7" s="29">
        <v>1283</v>
      </c>
      <c r="G7" s="29">
        <v>1234</v>
      </c>
      <c r="H7" s="29">
        <v>948</v>
      </c>
      <c r="I7" s="29">
        <v>1504</v>
      </c>
      <c r="J7" s="29">
        <v>1451</v>
      </c>
      <c r="K7" s="29">
        <v>1284</v>
      </c>
      <c r="L7" s="29">
        <v>941</v>
      </c>
      <c r="M7" s="29">
        <v>1273</v>
      </c>
      <c r="N7" s="29">
        <v>1140</v>
      </c>
      <c r="O7" s="29">
        <v>1427</v>
      </c>
      <c r="P7" s="29">
        <v>271</v>
      </c>
      <c r="Q7" s="29">
        <v>14110</v>
      </c>
      <c r="R7" s="23"/>
      <c r="S7" s="29">
        <v>18534</v>
      </c>
      <c r="T7" s="30">
        <v>0.76130355023200602</v>
      </c>
      <c r="V7" s="192"/>
      <c r="W7" s="192"/>
      <c r="X7" s="192"/>
      <c r="Y7" s="192"/>
      <c r="Z7" s="192"/>
    </row>
    <row r="8" spans="1:26" ht="15.75" customHeight="1">
      <c r="A8" s="25"/>
      <c r="B8" s="26"/>
      <c r="C8" s="27" t="s">
        <v>35</v>
      </c>
      <c r="D8" s="10"/>
      <c r="E8" s="28">
        <v>258</v>
      </c>
      <c r="F8" s="29">
        <v>173</v>
      </c>
      <c r="G8" s="29">
        <v>199</v>
      </c>
      <c r="H8" s="29">
        <v>260</v>
      </c>
      <c r="I8" s="29">
        <v>396</v>
      </c>
      <c r="J8" s="29">
        <v>247</v>
      </c>
      <c r="K8" s="29">
        <v>93</v>
      </c>
      <c r="L8" s="29">
        <v>121</v>
      </c>
      <c r="M8" s="29">
        <v>43</v>
      </c>
      <c r="N8" s="29">
        <v>0</v>
      </c>
      <c r="O8" s="29">
        <v>20</v>
      </c>
      <c r="P8" s="29">
        <v>220</v>
      </c>
      <c r="Q8" s="29">
        <v>2030</v>
      </c>
      <c r="R8" s="23"/>
      <c r="S8" s="29">
        <v>5248</v>
      </c>
      <c r="T8" s="30">
        <v>0.38681402439024393</v>
      </c>
      <c r="V8" s="192"/>
      <c r="W8" s="192"/>
      <c r="X8" s="192"/>
      <c r="Y8" s="192"/>
      <c r="Z8" s="192"/>
    </row>
    <row r="9" spans="1:26" ht="15.75" customHeight="1">
      <c r="A9" s="25"/>
      <c r="B9" s="26"/>
      <c r="C9" s="27" t="s">
        <v>85</v>
      </c>
      <c r="D9" s="10"/>
      <c r="E9" s="28">
        <v>2916</v>
      </c>
      <c r="F9" s="29">
        <v>3066</v>
      </c>
      <c r="G9" s="29">
        <v>3275</v>
      </c>
      <c r="H9" s="29">
        <v>4133</v>
      </c>
      <c r="I9" s="29">
        <v>4045</v>
      </c>
      <c r="J9" s="29">
        <v>4079</v>
      </c>
      <c r="K9" s="29">
        <v>3834</v>
      </c>
      <c r="L9" s="29">
        <v>3804</v>
      </c>
      <c r="M9" s="29">
        <v>4385</v>
      </c>
      <c r="N9" s="29">
        <v>5395</v>
      </c>
      <c r="O9" s="29">
        <v>5289</v>
      </c>
      <c r="P9" s="29">
        <v>5439</v>
      </c>
      <c r="Q9" s="29">
        <v>49660</v>
      </c>
      <c r="R9" s="23"/>
      <c r="S9" s="29">
        <v>40612</v>
      </c>
      <c r="T9" s="30">
        <v>1.2227912932138285</v>
      </c>
      <c r="V9" s="192"/>
      <c r="W9" s="192"/>
      <c r="X9" s="192"/>
      <c r="Y9" s="192"/>
      <c r="Z9" s="192"/>
    </row>
    <row r="10" spans="1:26" ht="15.75" customHeight="1">
      <c r="A10" s="25"/>
      <c r="B10" s="31" t="s">
        <v>36</v>
      </c>
      <c r="C10" s="32" t="s">
        <v>86</v>
      </c>
      <c r="D10" s="10"/>
      <c r="E10" s="171">
        <v>2316</v>
      </c>
      <c r="F10" s="34">
        <v>3359</v>
      </c>
      <c r="G10" s="34">
        <v>3493</v>
      </c>
      <c r="H10" s="23">
        <v>3317</v>
      </c>
      <c r="I10" s="34">
        <v>3098</v>
      </c>
      <c r="J10" s="34">
        <v>2937</v>
      </c>
      <c r="K10" s="34">
        <v>2967</v>
      </c>
      <c r="L10" s="34">
        <v>2633</v>
      </c>
      <c r="M10" s="34">
        <v>2537</v>
      </c>
      <c r="N10" s="34">
        <v>2949</v>
      </c>
      <c r="O10" s="34">
        <v>2851</v>
      </c>
      <c r="P10" s="34">
        <v>3371</v>
      </c>
      <c r="Q10" s="34">
        <v>35828</v>
      </c>
      <c r="R10" s="23"/>
      <c r="S10" s="34">
        <v>22685</v>
      </c>
      <c r="T10" s="35">
        <v>1.5793696275071634</v>
      </c>
      <c r="V10" s="192"/>
      <c r="W10" s="192"/>
      <c r="X10" s="192"/>
      <c r="Y10" s="192"/>
      <c r="Z10" s="192"/>
    </row>
    <row r="11" spans="1:26" ht="15.75" customHeight="1">
      <c r="A11" s="25"/>
      <c r="B11" s="26" t="s">
        <v>37</v>
      </c>
      <c r="C11" s="27" t="s">
        <v>87</v>
      </c>
      <c r="D11" s="10"/>
      <c r="E11" s="28">
        <v>190</v>
      </c>
      <c r="F11" s="29">
        <v>117</v>
      </c>
      <c r="G11" s="29">
        <v>129</v>
      </c>
      <c r="H11" s="29">
        <v>110</v>
      </c>
      <c r="I11" s="29">
        <v>99</v>
      </c>
      <c r="J11" s="29">
        <v>160</v>
      </c>
      <c r="K11" s="29">
        <v>248</v>
      </c>
      <c r="L11" s="29">
        <v>138</v>
      </c>
      <c r="M11" s="29">
        <v>230</v>
      </c>
      <c r="N11" s="29">
        <v>183</v>
      </c>
      <c r="O11" s="29">
        <v>235</v>
      </c>
      <c r="P11" s="29">
        <v>271</v>
      </c>
      <c r="Q11" s="29">
        <v>2110</v>
      </c>
      <c r="R11" s="23"/>
      <c r="S11" s="29">
        <v>4045</v>
      </c>
      <c r="T11" s="30">
        <v>0.52163164400494433</v>
      </c>
      <c r="V11" s="192"/>
      <c r="W11" s="192"/>
      <c r="X11" s="192"/>
      <c r="Y11" s="192"/>
      <c r="Z11" s="192"/>
    </row>
    <row r="12" spans="1:26" ht="15.75" customHeight="1">
      <c r="A12" s="25"/>
      <c r="B12" s="31" t="s">
        <v>38</v>
      </c>
      <c r="C12" s="36" t="s">
        <v>10</v>
      </c>
      <c r="D12" s="10"/>
      <c r="E12" s="171">
        <v>219</v>
      </c>
      <c r="F12" s="34">
        <v>218</v>
      </c>
      <c r="G12" s="34">
        <v>239</v>
      </c>
      <c r="H12" s="23">
        <v>226</v>
      </c>
      <c r="I12" s="34">
        <v>204</v>
      </c>
      <c r="J12" s="34">
        <v>213</v>
      </c>
      <c r="K12" s="34">
        <v>139</v>
      </c>
      <c r="L12" s="34">
        <v>135</v>
      </c>
      <c r="M12" s="34">
        <v>183</v>
      </c>
      <c r="N12" s="34">
        <v>184</v>
      </c>
      <c r="O12" s="34">
        <v>248</v>
      </c>
      <c r="P12" s="34">
        <v>365</v>
      </c>
      <c r="Q12" s="34">
        <v>2573</v>
      </c>
      <c r="R12" s="23"/>
      <c r="S12" s="34">
        <v>4132</v>
      </c>
      <c r="T12" s="35">
        <v>0.62270087124878992</v>
      </c>
      <c r="V12" s="192"/>
      <c r="W12" s="192"/>
      <c r="X12" s="192"/>
      <c r="Y12" s="192"/>
      <c r="Z12" s="192"/>
    </row>
    <row r="13" spans="1:26" ht="15.75" customHeight="1">
      <c r="A13" s="25"/>
      <c r="B13" s="37"/>
      <c r="C13" s="38" t="s">
        <v>9</v>
      </c>
      <c r="D13" s="10"/>
      <c r="E13" s="171">
        <v>113</v>
      </c>
      <c r="F13" s="34">
        <v>108</v>
      </c>
      <c r="G13" s="34">
        <v>109</v>
      </c>
      <c r="H13" s="23">
        <v>235</v>
      </c>
      <c r="I13" s="34">
        <v>249</v>
      </c>
      <c r="J13" s="34">
        <v>211</v>
      </c>
      <c r="K13" s="34">
        <v>142</v>
      </c>
      <c r="L13" s="34">
        <v>132</v>
      </c>
      <c r="M13" s="34">
        <v>153</v>
      </c>
      <c r="N13" s="34">
        <v>147</v>
      </c>
      <c r="O13" s="34">
        <v>167</v>
      </c>
      <c r="P13" s="34">
        <v>247</v>
      </c>
      <c r="Q13" s="34">
        <v>2013</v>
      </c>
      <c r="R13" s="23"/>
      <c r="S13" s="34">
        <v>2985</v>
      </c>
      <c r="T13" s="35">
        <v>0.67437185929648236</v>
      </c>
      <c r="V13" s="192"/>
      <c r="W13" s="192"/>
      <c r="X13" s="192"/>
      <c r="Y13" s="192"/>
      <c r="Z13" s="192"/>
    </row>
    <row r="14" spans="1:26" ht="15.75" customHeight="1">
      <c r="A14" s="39"/>
      <c r="B14" s="639" t="s">
        <v>94</v>
      </c>
      <c r="C14" s="640"/>
      <c r="D14" s="42"/>
      <c r="E14" s="43">
        <f>E27+E38</f>
        <v>8233</v>
      </c>
      <c r="F14" s="43">
        <f t="shared" ref="F14:S14" si="0">F27+F38</f>
        <v>8866</v>
      </c>
      <c r="G14" s="43">
        <f t="shared" si="0"/>
        <v>9294</v>
      </c>
      <c r="H14" s="43">
        <f t="shared" si="0"/>
        <v>10011</v>
      </c>
      <c r="I14" s="43">
        <f t="shared" si="0"/>
        <v>10163</v>
      </c>
      <c r="J14" s="43">
        <f t="shared" si="0"/>
        <v>10038</v>
      </c>
      <c r="K14" s="43">
        <f t="shared" si="0"/>
        <v>9672</v>
      </c>
      <c r="L14" s="43">
        <f t="shared" si="0"/>
        <v>9064</v>
      </c>
      <c r="M14" s="43">
        <f t="shared" si="0"/>
        <v>10039</v>
      </c>
      <c r="N14" s="43">
        <f t="shared" si="0"/>
        <v>11026</v>
      </c>
      <c r="O14" s="43">
        <f t="shared" si="0"/>
        <v>11408</v>
      </c>
      <c r="P14" s="43">
        <f t="shared" si="0"/>
        <v>11439</v>
      </c>
      <c r="Q14" s="43">
        <f t="shared" si="0"/>
        <v>119253</v>
      </c>
      <c r="R14" s="45"/>
      <c r="S14" s="44">
        <f t="shared" si="0"/>
        <v>112281</v>
      </c>
      <c r="T14" s="46">
        <v>1.0682825815700745</v>
      </c>
      <c r="V14" s="192"/>
      <c r="W14" s="192"/>
      <c r="X14" s="192"/>
      <c r="Y14" s="192"/>
      <c r="Z14" s="192"/>
    </row>
    <row r="15" spans="1:26" ht="15.75" customHeight="1">
      <c r="A15" s="39"/>
      <c r="B15" s="641" t="s">
        <v>80</v>
      </c>
      <c r="C15" s="642"/>
      <c r="D15" s="153"/>
      <c r="E15" s="154">
        <f>E14+E42</f>
        <v>8233</v>
      </c>
      <c r="F15" s="154">
        <f t="shared" ref="F15:S15" si="1">F14+F42</f>
        <v>8866</v>
      </c>
      <c r="G15" s="154">
        <f t="shared" si="1"/>
        <v>9342</v>
      </c>
      <c r="H15" s="154">
        <f t="shared" si="1"/>
        <v>10011</v>
      </c>
      <c r="I15" s="154">
        <f t="shared" si="1"/>
        <v>10163</v>
      </c>
      <c r="J15" s="154">
        <f t="shared" si="1"/>
        <v>10038</v>
      </c>
      <c r="K15" s="154">
        <f t="shared" si="1"/>
        <v>9756</v>
      </c>
      <c r="L15" s="154">
        <f t="shared" si="1"/>
        <v>9136</v>
      </c>
      <c r="M15" s="154">
        <f t="shared" si="1"/>
        <v>10147</v>
      </c>
      <c r="N15" s="154">
        <f t="shared" si="1"/>
        <v>11206</v>
      </c>
      <c r="O15" s="154">
        <f t="shared" si="1"/>
        <v>11948</v>
      </c>
      <c r="P15" s="154">
        <f t="shared" si="1"/>
        <v>11871</v>
      </c>
      <c r="Q15" s="154">
        <f t="shared" si="1"/>
        <v>120717</v>
      </c>
      <c r="R15" s="156"/>
      <c r="S15" s="155">
        <f t="shared" si="1"/>
        <v>113001</v>
      </c>
      <c r="T15" s="157">
        <f>E15/S15</f>
        <v>7.2857762320687428E-2</v>
      </c>
      <c r="V15" s="192"/>
      <c r="W15" s="192"/>
      <c r="X15" s="192"/>
      <c r="Y15" s="192"/>
      <c r="Z15" s="192"/>
    </row>
    <row r="16" spans="1:26" ht="12" customHeight="1">
      <c r="A16" s="51"/>
      <c r="B16" s="51"/>
      <c r="C16" s="51"/>
      <c r="D16" s="52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0"/>
      <c r="S16" s="53"/>
      <c r="T16" s="53"/>
    </row>
    <row r="17" spans="1:22" ht="16.5">
      <c r="A17" s="634" t="s">
        <v>39</v>
      </c>
      <c r="B17" s="635"/>
      <c r="C17" s="636"/>
      <c r="D17" s="10"/>
      <c r="E17" s="11" t="s">
        <v>2</v>
      </c>
      <c r="F17" s="12" t="s">
        <v>18</v>
      </c>
      <c r="G17" s="12" t="s">
        <v>19</v>
      </c>
      <c r="H17" s="12" t="s">
        <v>20</v>
      </c>
      <c r="I17" s="12" t="s">
        <v>21</v>
      </c>
      <c r="J17" s="12" t="s">
        <v>22</v>
      </c>
      <c r="K17" s="12" t="s">
        <v>8</v>
      </c>
      <c r="L17" s="12" t="s">
        <v>24</v>
      </c>
      <c r="M17" s="12" t="s">
        <v>25</v>
      </c>
      <c r="N17" s="12" t="s">
        <v>26</v>
      </c>
      <c r="O17" s="12" t="s">
        <v>27</v>
      </c>
      <c r="P17" s="12" t="s">
        <v>28</v>
      </c>
      <c r="Q17" s="13" t="s">
        <v>16</v>
      </c>
      <c r="R17" s="14"/>
      <c r="S17" s="13" t="s">
        <v>50</v>
      </c>
      <c r="T17" s="13" t="s">
        <v>29</v>
      </c>
    </row>
    <row r="18" spans="1:22" ht="2.25" customHeight="1">
      <c r="A18" s="10"/>
      <c r="B18" s="10"/>
      <c r="C18" s="10"/>
      <c r="D18" s="10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0"/>
      <c r="S18" s="54"/>
      <c r="T18" s="54"/>
    </row>
    <row r="19" spans="1:22" ht="15.75" customHeight="1">
      <c r="A19" s="18" t="s">
        <v>43</v>
      </c>
      <c r="B19" s="19" t="s">
        <v>32</v>
      </c>
      <c r="C19" s="20" t="s">
        <v>33</v>
      </c>
      <c r="D19" s="10"/>
      <c r="E19" s="21">
        <v>178</v>
      </c>
      <c r="F19" s="22">
        <v>7</v>
      </c>
      <c r="G19" s="22">
        <v>120</v>
      </c>
      <c r="H19" s="22">
        <v>263</v>
      </c>
      <c r="I19" s="22">
        <v>214</v>
      </c>
      <c r="J19" s="22">
        <v>646</v>
      </c>
      <c r="K19" s="22">
        <v>701</v>
      </c>
      <c r="L19" s="22">
        <v>598</v>
      </c>
      <c r="M19" s="22">
        <v>572</v>
      </c>
      <c r="N19" s="22">
        <v>529</v>
      </c>
      <c r="O19" s="22">
        <v>656</v>
      </c>
      <c r="P19" s="22">
        <v>742</v>
      </c>
      <c r="Q19" s="22">
        <v>5226</v>
      </c>
      <c r="R19" s="23"/>
      <c r="S19" s="22">
        <v>8357</v>
      </c>
      <c r="T19" s="55">
        <v>0.62534402297475167</v>
      </c>
      <c r="V19" s="192"/>
    </row>
    <row r="20" spans="1:22" ht="15.75" customHeight="1">
      <c r="A20" s="25"/>
      <c r="B20" s="26"/>
      <c r="C20" s="27" t="s">
        <v>34</v>
      </c>
      <c r="D20" s="10"/>
      <c r="E20" s="28">
        <v>1</v>
      </c>
      <c r="F20" s="29"/>
      <c r="G20" s="29"/>
      <c r="H20" s="29"/>
      <c r="I20" s="29"/>
      <c r="J20" s="29"/>
      <c r="K20" s="29"/>
      <c r="L20" s="29">
        <v>0</v>
      </c>
      <c r="M20" s="29">
        <v>0</v>
      </c>
      <c r="N20" s="29">
        <v>0</v>
      </c>
      <c r="O20" s="29">
        <v>0</v>
      </c>
      <c r="P20" s="29"/>
      <c r="Q20" s="29">
        <v>1</v>
      </c>
      <c r="R20" s="23"/>
      <c r="S20" s="29">
        <v>122</v>
      </c>
      <c r="T20" s="56">
        <v>8.1967213114754103E-3</v>
      </c>
      <c r="V20" s="192"/>
    </row>
    <row r="21" spans="1:22" ht="15.75" customHeight="1">
      <c r="A21" s="25"/>
      <c r="B21" s="26"/>
      <c r="C21" s="27" t="s">
        <v>35</v>
      </c>
      <c r="D21" s="10"/>
      <c r="E21" s="28"/>
      <c r="F21" s="29"/>
      <c r="G21" s="29"/>
      <c r="H21" s="29"/>
      <c r="I21" s="29"/>
      <c r="J21" s="29"/>
      <c r="K21" s="29"/>
      <c r="L21" s="29">
        <v>0</v>
      </c>
      <c r="M21" s="29">
        <v>0</v>
      </c>
      <c r="N21" s="29">
        <v>0</v>
      </c>
      <c r="O21" s="29">
        <v>0</v>
      </c>
      <c r="P21" s="29"/>
      <c r="Q21" s="29">
        <v>0</v>
      </c>
      <c r="R21" s="23"/>
      <c r="S21" s="29">
        <v>25</v>
      </c>
      <c r="T21" s="56">
        <v>0</v>
      </c>
      <c r="V21" s="192"/>
    </row>
    <row r="22" spans="1:22" ht="15.75" customHeight="1">
      <c r="A22" s="25"/>
      <c r="B22" s="26"/>
      <c r="C22" s="27" t="s">
        <v>88</v>
      </c>
      <c r="D22" s="10"/>
      <c r="E22" s="28">
        <v>817</v>
      </c>
      <c r="F22" s="29">
        <v>887</v>
      </c>
      <c r="G22" s="29">
        <v>1090</v>
      </c>
      <c r="H22" s="29">
        <v>1197</v>
      </c>
      <c r="I22" s="29">
        <v>1290</v>
      </c>
      <c r="J22" s="29">
        <v>1303</v>
      </c>
      <c r="K22" s="29">
        <v>1461</v>
      </c>
      <c r="L22" s="29">
        <v>1393</v>
      </c>
      <c r="M22" s="29">
        <v>1502</v>
      </c>
      <c r="N22" s="29">
        <v>1681</v>
      </c>
      <c r="O22" s="29">
        <v>1751</v>
      </c>
      <c r="P22" s="29">
        <v>2313</v>
      </c>
      <c r="Q22" s="29">
        <v>16685</v>
      </c>
      <c r="R22" s="23"/>
      <c r="S22" s="29">
        <v>10615</v>
      </c>
      <c r="T22" s="56">
        <v>1.5718323127649552</v>
      </c>
      <c r="V22" s="192"/>
    </row>
    <row r="23" spans="1:22" ht="15.75" customHeight="1">
      <c r="A23" s="25"/>
      <c r="B23" s="31" t="s">
        <v>36</v>
      </c>
      <c r="C23" s="32" t="s">
        <v>48</v>
      </c>
      <c r="D23" s="10"/>
      <c r="E23" s="171">
        <v>1478</v>
      </c>
      <c r="F23" s="34">
        <v>1901</v>
      </c>
      <c r="G23" s="34">
        <v>2249</v>
      </c>
      <c r="H23" s="23">
        <v>2103</v>
      </c>
      <c r="I23" s="34">
        <v>2167</v>
      </c>
      <c r="J23" s="34">
        <v>1669</v>
      </c>
      <c r="K23" s="34">
        <v>1556</v>
      </c>
      <c r="L23" s="34">
        <v>1347</v>
      </c>
      <c r="M23" s="34">
        <v>1470</v>
      </c>
      <c r="N23" s="34">
        <v>1482</v>
      </c>
      <c r="O23" s="34">
        <v>1438</v>
      </c>
      <c r="P23" s="34">
        <v>1510</v>
      </c>
      <c r="Q23" s="34">
        <v>20370</v>
      </c>
      <c r="R23" s="23"/>
      <c r="S23" s="34">
        <v>10910</v>
      </c>
      <c r="T23" s="57">
        <v>1.8670944087992667</v>
      </c>
      <c r="V23" s="192"/>
    </row>
    <row r="24" spans="1:22" ht="15.75" customHeight="1">
      <c r="A24" s="25"/>
      <c r="B24" s="26" t="s">
        <v>37</v>
      </c>
      <c r="C24" s="27" t="s">
        <v>87</v>
      </c>
      <c r="D24" s="10"/>
      <c r="E24" s="28">
        <v>5</v>
      </c>
      <c r="F24" s="29"/>
      <c r="G24" s="29"/>
      <c r="H24" s="29"/>
      <c r="I24" s="29"/>
      <c r="J24" s="29"/>
      <c r="K24" s="29">
        <v>165</v>
      </c>
      <c r="L24" s="29">
        <v>116</v>
      </c>
      <c r="M24" s="29">
        <v>164</v>
      </c>
      <c r="N24" s="29">
        <v>167</v>
      </c>
      <c r="O24" s="29">
        <v>149</v>
      </c>
      <c r="P24" s="29">
        <v>205</v>
      </c>
      <c r="Q24" s="29">
        <v>971</v>
      </c>
      <c r="R24" s="23"/>
      <c r="S24" s="29">
        <v>1592</v>
      </c>
      <c r="T24" s="56">
        <v>0.60992462311557794</v>
      </c>
      <c r="V24" s="192"/>
    </row>
    <row r="25" spans="1:22" ht="15.75" customHeight="1">
      <c r="A25" s="25"/>
      <c r="B25" s="31" t="s">
        <v>38</v>
      </c>
      <c r="C25" s="36" t="s">
        <v>10</v>
      </c>
      <c r="D25" s="10"/>
      <c r="E25" s="171">
        <v>212</v>
      </c>
      <c r="F25" s="34">
        <v>208</v>
      </c>
      <c r="G25" s="34">
        <v>217</v>
      </c>
      <c r="H25" s="23">
        <v>206</v>
      </c>
      <c r="I25" s="34">
        <v>184</v>
      </c>
      <c r="J25" s="34">
        <v>204</v>
      </c>
      <c r="K25" s="34">
        <v>139</v>
      </c>
      <c r="L25" s="34">
        <v>120</v>
      </c>
      <c r="M25" s="34">
        <v>175</v>
      </c>
      <c r="N25" s="34">
        <v>178</v>
      </c>
      <c r="O25" s="34">
        <v>243</v>
      </c>
      <c r="P25" s="34">
        <v>348</v>
      </c>
      <c r="Q25" s="34">
        <v>2434</v>
      </c>
      <c r="R25" s="23"/>
      <c r="S25" s="34">
        <v>4045</v>
      </c>
      <c r="T25" s="57">
        <v>0.60173053152039557</v>
      </c>
      <c r="V25" s="192"/>
    </row>
    <row r="26" spans="1:22" ht="15.75" customHeight="1">
      <c r="A26" s="25"/>
      <c r="B26" s="37"/>
      <c r="C26" s="38" t="s">
        <v>9</v>
      </c>
      <c r="D26" s="10"/>
      <c r="E26" s="171">
        <v>113</v>
      </c>
      <c r="F26" s="34">
        <v>108</v>
      </c>
      <c r="G26" s="34">
        <v>109</v>
      </c>
      <c r="H26" s="23">
        <v>235</v>
      </c>
      <c r="I26" s="34">
        <v>249</v>
      </c>
      <c r="J26" s="34">
        <v>211</v>
      </c>
      <c r="K26" s="34">
        <v>142</v>
      </c>
      <c r="L26" s="34">
        <v>132</v>
      </c>
      <c r="M26" s="34">
        <v>153</v>
      </c>
      <c r="N26" s="34">
        <v>147</v>
      </c>
      <c r="O26" s="34">
        <v>167</v>
      </c>
      <c r="P26" s="34">
        <v>247</v>
      </c>
      <c r="Q26" s="34">
        <v>2013</v>
      </c>
      <c r="R26" s="23"/>
      <c r="S26" s="34">
        <v>2985</v>
      </c>
      <c r="T26" s="57">
        <v>0.67437185929648236</v>
      </c>
      <c r="V26" s="192"/>
    </row>
    <row r="27" spans="1:22" ht="15.75" customHeight="1">
      <c r="A27" s="39"/>
      <c r="B27" s="40" t="s">
        <v>16</v>
      </c>
      <c r="C27" s="41"/>
      <c r="D27" s="42"/>
      <c r="E27" s="43">
        <v>2804</v>
      </c>
      <c r="F27" s="44">
        <v>3111</v>
      </c>
      <c r="G27" s="44">
        <v>3785</v>
      </c>
      <c r="H27" s="44">
        <v>4004</v>
      </c>
      <c r="I27" s="44">
        <v>4104</v>
      </c>
      <c r="J27" s="44">
        <v>4033</v>
      </c>
      <c r="K27" s="44">
        <v>4164</v>
      </c>
      <c r="L27" s="44">
        <v>3706</v>
      </c>
      <c r="M27" s="44">
        <v>4036</v>
      </c>
      <c r="N27" s="44">
        <v>4184</v>
      </c>
      <c r="O27" s="44">
        <v>4404</v>
      </c>
      <c r="P27" s="44">
        <v>5365</v>
      </c>
      <c r="Q27" s="44">
        <v>47700</v>
      </c>
      <c r="R27" s="45"/>
      <c r="S27" s="44">
        <v>38651</v>
      </c>
      <c r="T27" s="58">
        <v>1.2341207213267444</v>
      </c>
      <c r="V27" s="192"/>
    </row>
    <row r="28" spans="1:22" ht="12" customHeight="1">
      <c r="A28" s="42"/>
      <c r="B28" s="42"/>
      <c r="C28" s="42"/>
      <c r="D28" s="10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0"/>
      <c r="S28" s="54"/>
      <c r="T28" s="54"/>
      <c r="V28" s="192"/>
    </row>
    <row r="29" spans="1:22" ht="16.5">
      <c r="A29" s="634" t="s">
        <v>45</v>
      </c>
      <c r="B29" s="635"/>
      <c r="C29" s="636"/>
      <c r="D29" s="10"/>
      <c r="E29" s="11" t="s">
        <v>2</v>
      </c>
      <c r="F29" s="12" t="s">
        <v>18</v>
      </c>
      <c r="G29" s="12" t="s">
        <v>19</v>
      </c>
      <c r="H29" s="12" t="s">
        <v>20</v>
      </c>
      <c r="I29" s="12" t="s">
        <v>21</v>
      </c>
      <c r="J29" s="12" t="s">
        <v>22</v>
      </c>
      <c r="K29" s="12" t="s">
        <v>8</v>
      </c>
      <c r="L29" s="12" t="s">
        <v>24</v>
      </c>
      <c r="M29" s="12" t="s">
        <v>25</v>
      </c>
      <c r="N29" s="12" t="s">
        <v>26</v>
      </c>
      <c r="O29" s="12" t="s">
        <v>27</v>
      </c>
      <c r="P29" s="12" t="s">
        <v>28</v>
      </c>
      <c r="Q29" s="13" t="s">
        <v>16</v>
      </c>
      <c r="R29" s="14"/>
      <c r="S29" s="13" t="s">
        <v>50</v>
      </c>
      <c r="T29" s="13" t="s">
        <v>29</v>
      </c>
      <c r="V29" s="192"/>
    </row>
    <row r="30" spans="1:22" ht="2.25" customHeight="1">
      <c r="A30" s="10"/>
      <c r="B30" s="10"/>
      <c r="C30" s="10"/>
      <c r="D30" s="10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0"/>
      <c r="S30" s="54"/>
      <c r="T30" s="54"/>
      <c r="V30" s="192"/>
    </row>
    <row r="31" spans="1:22" ht="15.75" customHeight="1">
      <c r="A31" s="18" t="s">
        <v>43</v>
      </c>
      <c r="B31" s="19" t="s">
        <v>32</v>
      </c>
      <c r="C31" s="20" t="s">
        <v>33</v>
      </c>
      <c r="D31" s="10"/>
      <c r="E31" s="21">
        <v>689</v>
      </c>
      <c r="F31" s="22">
        <v>535</v>
      </c>
      <c r="G31" s="22">
        <v>496</v>
      </c>
      <c r="H31" s="22">
        <v>519</v>
      </c>
      <c r="I31" s="22">
        <v>354</v>
      </c>
      <c r="J31" s="22">
        <v>94</v>
      </c>
      <c r="K31" s="22">
        <v>264</v>
      </c>
      <c r="L31" s="22">
        <v>562</v>
      </c>
      <c r="M31" s="22">
        <v>663</v>
      </c>
      <c r="N31" s="22">
        <v>499</v>
      </c>
      <c r="O31" s="22">
        <v>515</v>
      </c>
      <c r="P31" s="22">
        <v>513</v>
      </c>
      <c r="Q31" s="22">
        <v>5703</v>
      </c>
      <c r="R31" s="23"/>
      <c r="S31" s="22">
        <v>6163</v>
      </c>
      <c r="T31" s="55">
        <v>0.92536102547460652</v>
      </c>
      <c r="V31" s="192"/>
    </row>
    <row r="32" spans="1:22" ht="15.75" customHeight="1">
      <c r="A32" s="25"/>
      <c r="B32" s="26"/>
      <c r="C32" s="27" t="s">
        <v>34</v>
      </c>
      <c r="D32" s="10"/>
      <c r="E32" s="28">
        <v>1353</v>
      </c>
      <c r="F32" s="29">
        <v>1283</v>
      </c>
      <c r="G32" s="29">
        <v>1234</v>
      </c>
      <c r="H32" s="29">
        <v>948</v>
      </c>
      <c r="I32" s="29">
        <v>1504</v>
      </c>
      <c r="J32" s="29">
        <v>1451</v>
      </c>
      <c r="K32" s="29">
        <v>1284</v>
      </c>
      <c r="L32" s="29">
        <v>941</v>
      </c>
      <c r="M32" s="29">
        <v>1273</v>
      </c>
      <c r="N32" s="29">
        <v>1140</v>
      </c>
      <c r="O32" s="29">
        <v>1427</v>
      </c>
      <c r="P32" s="29">
        <v>271</v>
      </c>
      <c r="Q32" s="29">
        <v>14109</v>
      </c>
      <c r="R32" s="23"/>
      <c r="S32" s="29">
        <v>17932</v>
      </c>
      <c r="T32" s="56">
        <v>0.78680571046174441</v>
      </c>
      <c r="V32" s="192"/>
    </row>
    <row r="33" spans="1:22" ht="15.75" customHeight="1">
      <c r="A33" s="25"/>
      <c r="B33" s="26"/>
      <c r="C33" s="27" t="s">
        <v>35</v>
      </c>
      <c r="D33" s="10"/>
      <c r="E33" s="28">
        <v>258</v>
      </c>
      <c r="F33" s="29">
        <v>173</v>
      </c>
      <c r="G33" s="29">
        <v>199</v>
      </c>
      <c r="H33" s="29">
        <v>260</v>
      </c>
      <c r="I33" s="29">
        <v>396</v>
      </c>
      <c r="J33" s="29">
        <v>247</v>
      </c>
      <c r="K33" s="29">
        <v>93</v>
      </c>
      <c r="L33" s="29">
        <v>121</v>
      </c>
      <c r="M33" s="29">
        <v>43</v>
      </c>
      <c r="N33" s="29"/>
      <c r="O33" s="29">
        <v>20</v>
      </c>
      <c r="P33" s="29">
        <v>220</v>
      </c>
      <c r="Q33" s="29">
        <v>2030</v>
      </c>
      <c r="R33" s="23"/>
      <c r="S33" s="29">
        <v>5223</v>
      </c>
      <c r="T33" s="56">
        <v>0.38866551790158915</v>
      </c>
      <c r="V33" s="192"/>
    </row>
    <row r="34" spans="1:22" ht="15.75" customHeight="1">
      <c r="A34" s="25"/>
      <c r="B34" s="26"/>
      <c r="C34" s="27" t="s">
        <v>88</v>
      </c>
      <c r="D34" s="10"/>
      <c r="E34" s="28">
        <v>2099</v>
      </c>
      <c r="F34" s="29">
        <v>2179</v>
      </c>
      <c r="G34" s="29">
        <v>2185</v>
      </c>
      <c r="H34" s="29">
        <v>2936</v>
      </c>
      <c r="I34" s="29">
        <v>2755</v>
      </c>
      <c r="J34" s="29">
        <v>2776</v>
      </c>
      <c r="K34" s="29">
        <v>2373</v>
      </c>
      <c r="L34" s="29">
        <v>2411</v>
      </c>
      <c r="M34" s="29">
        <v>2883</v>
      </c>
      <c r="N34" s="29">
        <v>3714</v>
      </c>
      <c r="O34" s="29">
        <v>3538</v>
      </c>
      <c r="P34" s="29">
        <v>3126</v>
      </c>
      <c r="Q34" s="29">
        <v>32975</v>
      </c>
      <c r="R34" s="23"/>
      <c r="S34" s="29">
        <v>29997</v>
      </c>
      <c r="T34" s="56">
        <v>1.0992765943260994</v>
      </c>
      <c r="V34" s="192"/>
    </row>
    <row r="35" spans="1:22" ht="15.75" customHeight="1">
      <c r="A35" s="25"/>
      <c r="B35" s="31" t="s">
        <v>36</v>
      </c>
      <c r="C35" s="32" t="s">
        <v>48</v>
      </c>
      <c r="D35" s="10"/>
      <c r="E35" s="171">
        <v>838</v>
      </c>
      <c r="F35" s="34">
        <v>1458</v>
      </c>
      <c r="G35" s="34">
        <v>1244</v>
      </c>
      <c r="H35" s="23">
        <v>1214</v>
      </c>
      <c r="I35" s="34">
        <v>931</v>
      </c>
      <c r="J35" s="34">
        <v>1268</v>
      </c>
      <c r="K35" s="34">
        <v>1411</v>
      </c>
      <c r="L35" s="34">
        <v>1286</v>
      </c>
      <c r="M35" s="34">
        <v>1067</v>
      </c>
      <c r="N35" s="34">
        <v>1467</v>
      </c>
      <c r="O35" s="34">
        <v>1413</v>
      </c>
      <c r="P35" s="34">
        <v>1861</v>
      </c>
      <c r="Q35" s="34">
        <v>15458</v>
      </c>
      <c r="R35" s="23"/>
      <c r="S35" s="34">
        <v>11775</v>
      </c>
      <c r="T35" s="57">
        <v>1.3127813163481954</v>
      </c>
      <c r="V35" s="192"/>
    </row>
    <row r="36" spans="1:22" ht="15.75" customHeight="1">
      <c r="A36" s="25"/>
      <c r="B36" s="26" t="s">
        <v>37</v>
      </c>
      <c r="C36" s="27" t="s">
        <v>87</v>
      </c>
      <c r="D36" s="10"/>
      <c r="E36" s="28">
        <v>185</v>
      </c>
      <c r="F36" s="29">
        <v>117</v>
      </c>
      <c r="G36" s="29">
        <v>129</v>
      </c>
      <c r="H36" s="29">
        <v>110</v>
      </c>
      <c r="I36" s="29">
        <v>99</v>
      </c>
      <c r="J36" s="29">
        <v>160</v>
      </c>
      <c r="K36" s="29">
        <v>83</v>
      </c>
      <c r="L36" s="29">
        <v>22</v>
      </c>
      <c r="M36" s="29">
        <v>66</v>
      </c>
      <c r="N36" s="29">
        <v>16</v>
      </c>
      <c r="O36" s="29">
        <v>86</v>
      </c>
      <c r="P36" s="29">
        <v>66</v>
      </c>
      <c r="Q36" s="29">
        <v>1139</v>
      </c>
      <c r="R36" s="23"/>
      <c r="S36" s="29">
        <v>2453</v>
      </c>
      <c r="T36" s="56">
        <v>0.46432939258051364</v>
      </c>
      <c r="V36" s="192"/>
    </row>
    <row r="37" spans="1:22" ht="15.75" customHeight="1">
      <c r="A37" s="25"/>
      <c r="B37" s="31" t="s">
        <v>38</v>
      </c>
      <c r="C37" s="36" t="s">
        <v>10</v>
      </c>
      <c r="D37" s="10"/>
      <c r="E37" s="171">
        <v>7</v>
      </c>
      <c r="F37" s="34">
        <v>10</v>
      </c>
      <c r="G37" s="34">
        <v>22</v>
      </c>
      <c r="H37" s="23">
        <v>20</v>
      </c>
      <c r="I37" s="34">
        <v>20</v>
      </c>
      <c r="J37" s="34">
        <v>9</v>
      </c>
      <c r="K37" s="34"/>
      <c r="L37" s="34">
        <v>15</v>
      </c>
      <c r="M37" s="34">
        <v>8</v>
      </c>
      <c r="N37" s="34">
        <v>6</v>
      </c>
      <c r="O37" s="34">
        <v>5</v>
      </c>
      <c r="P37" s="34">
        <v>17</v>
      </c>
      <c r="Q37" s="34">
        <v>139</v>
      </c>
      <c r="R37" s="23"/>
      <c r="S37" s="34">
        <v>87</v>
      </c>
      <c r="T37" s="57">
        <v>1.5977011494252873</v>
      </c>
      <c r="V37" s="192"/>
    </row>
    <row r="38" spans="1:22" ht="15.75" customHeight="1">
      <c r="A38" s="39"/>
      <c r="B38" s="40" t="s">
        <v>16</v>
      </c>
      <c r="C38" s="41"/>
      <c r="D38" s="42"/>
      <c r="E38" s="43">
        <v>5429</v>
      </c>
      <c r="F38" s="44">
        <v>5755</v>
      </c>
      <c r="G38" s="44">
        <v>5509</v>
      </c>
      <c r="H38" s="44">
        <v>6007</v>
      </c>
      <c r="I38" s="44">
        <v>6059</v>
      </c>
      <c r="J38" s="44">
        <v>6005</v>
      </c>
      <c r="K38" s="44">
        <v>5508</v>
      </c>
      <c r="L38" s="44">
        <v>5358</v>
      </c>
      <c r="M38" s="44">
        <v>6003</v>
      </c>
      <c r="N38" s="44">
        <v>6842</v>
      </c>
      <c r="O38" s="44">
        <v>7004</v>
      </c>
      <c r="P38" s="44">
        <v>6074</v>
      </c>
      <c r="Q38" s="44">
        <v>71553</v>
      </c>
      <c r="R38" s="45"/>
      <c r="S38" s="44">
        <v>73630</v>
      </c>
      <c r="T38" s="58">
        <v>0.97179138937932907</v>
      </c>
      <c r="V38" s="192"/>
    </row>
    <row r="39" spans="1:22" ht="2.25" customHeight="1">
      <c r="A39" s="42"/>
      <c r="B39" s="42"/>
      <c r="C39" s="42"/>
      <c r="D39" s="10"/>
      <c r="E39" s="59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>
        <v>0</v>
      </c>
      <c r="R39" s="60"/>
      <c r="S39" s="34"/>
      <c r="T39" s="57"/>
      <c r="V39" s="192"/>
    </row>
    <row r="40" spans="1:22" ht="15.75" customHeight="1">
      <c r="A40" s="18" t="s">
        <v>46</v>
      </c>
      <c r="B40" s="61" t="s">
        <v>32</v>
      </c>
      <c r="C40" s="62" t="s">
        <v>0</v>
      </c>
      <c r="D40" s="63"/>
      <c r="E40" s="64"/>
      <c r="F40" s="65"/>
      <c r="G40" s="65">
        <v>48</v>
      </c>
      <c r="H40" s="65"/>
      <c r="I40" s="65"/>
      <c r="J40" s="65"/>
      <c r="K40" s="65">
        <v>84</v>
      </c>
      <c r="L40" s="66">
        <v>72</v>
      </c>
      <c r="M40" s="65">
        <v>108</v>
      </c>
      <c r="N40" s="65">
        <v>180</v>
      </c>
      <c r="O40" s="65">
        <v>540</v>
      </c>
      <c r="P40" s="65">
        <v>432</v>
      </c>
      <c r="Q40" s="65">
        <v>1464</v>
      </c>
      <c r="R40" s="23"/>
      <c r="S40" s="65">
        <v>240</v>
      </c>
      <c r="T40" s="67">
        <v>6.1</v>
      </c>
      <c r="V40" s="192"/>
    </row>
    <row r="41" spans="1:22" ht="15.75" customHeight="1">
      <c r="A41" s="25"/>
      <c r="B41" s="31"/>
      <c r="C41" s="32" t="s">
        <v>1</v>
      </c>
      <c r="D41" s="10"/>
      <c r="E41" s="33"/>
      <c r="F41" s="34"/>
      <c r="G41" s="34"/>
      <c r="H41" s="34"/>
      <c r="I41" s="34"/>
      <c r="J41" s="34"/>
      <c r="K41" s="34"/>
      <c r="L41" s="68"/>
      <c r="M41" s="34"/>
      <c r="N41" s="34"/>
      <c r="O41" s="34"/>
      <c r="P41" s="34"/>
      <c r="Q41" s="34">
        <v>0</v>
      </c>
      <c r="R41" s="23"/>
      <c r="S41" s="34">
        <v>480</v>
      </c>
      <c r="T41" s="57">
        <v>0</v>
      </c>
      <c r="V41" s="192"/>
    </row>
    <row r="42" spans="1:22" ht="15.75" customHeight="1">
      <c r="A42" s="39"/>
      <c r="B42" s="40" t="s">
        <v>16</v>
      </c>
      <c r="C42" s="41"/>
      <c r="D42" s="42"/>
      <c r="E42" s="43">
        <v>0</v>
      </c>
      <c r="F42" s="44">
        <v>0</v>
      </c>
      <c r="G42" s="44">
        <v>48</v>
      </c>
      <c r="H42" s="44">
        <v>0</v>
      </c>
      <c r="I42" s="44">
        <v>0</v>
      </c>
      <c r="J42" s="44">
        <v>0</v>
      </c>
      <c r="K42" s="44">
        <v>84</v>
      </c>
      <c r="L42" s="44">
        <v>72</v>
      </c>
      <c r="M42" s="44">
        <v>108</v>
      </c>
      <c r="N42" s="44">
        <v>180</v>
      </c>
      <c r="O42" s="44">
        <v>540</v>
      </c>
      <c r="P42" s="44">
        <v>432</v>
      </c>
      <c r="Q42" s="44">
        <v>1464</v>
      </c>
      <c r="R42" s="45"/>
      <c r="S42" s="44">
        <v>720</v>
      </c>
      <c r="T42" s="58">
        <v>2.0333333333333332</v>
      </c>
      <c r="V42" s="192"/>
    </row>
    <row r="43" spans="1:22" ht="15.75" customHeight="1">
      <c r="A43" s="146" t="s">
        <v>89</v>
      </c>
      <c r="B43" s="147"/>
      <c r="C43" s="148"/>
      <c r="D43" s="42"/>
      <c r="E43" s="69">
        <v>5429</v>
      </c>
      <c r="F43" s="70">
        <v>5755</v>
      </c>
      <c r="G43" s="70">
        <v>5557</v>
      </c>
      <c r="H43" s="70">
        <v>6007</v>
      </c>
      <c r="I43" s="70">
        <v>6059</v>
      </c>
      <c r="J43" s="70">
        <v>6005</v>
      </c>
      <c r="K43" s="70">
        <v>5592</v>
      </c>
      <c r="L43" s="70">
        <v>5430</v>
      </c>
      <c r="M43" s="70">
        <v>6111</v>
      </c>
      <c r="N43" s="70">
        <v>7022</v>
      </c>
      <c r="O43" s="70">
        <v>7544</v>
      </c>
      <c r="P43" s="70">
        <v>6506</v>
      </c>
      <c r="Q43" s="70">
        <v>73017</v>
      </c>
      <c r="R43" s="45"/>
      <c r="S43" s="70">
        <v>74350</v>
      </c>
      <c r="T43" s="71">
        <v>0.98207128446536651</v>
      </c>
      <c r="V43" s="192"/>
    </row>
    <row r="44" spans="1:22" ht="15.75" customHeight="1">
      <c r="A44" s="149"/>
    </row>
    <row r="232" spans="3:4">
      <c r="C232" s="73"/>
      <c r="D232" s="73"/>
    </row>
    <row r="236" spans="3:4">
      <c r="C236" s="73"/>
      <c r="D236" s="73"/>
    </row>
  </sheetData>
  <mergeCells count="7">
    <mergeCell ref="E3:Q3"/>
    <mergeCell ref="S3:T3"/>
    <mergeCell ref="A4:C4"/>
    <mergeCell ref="A17:C17"/>
    <mergeCell ref="A29:C29"/>
    <mergeCell ref="B15:C15"/>
    <mergeCell ref="B14:C14"/>
  </mergeCells>
  <phoneticPr fontId="117" type="noConversion"/>
  <printOptions horizontalCentered="1" verticalCentered="1"/>
  <pageMargins left="0.25" right="0.25" top="0.75" bottom="0.75" header="0.3" footer="0.3"/>
  <pageSetup paperSize="9" scale="7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36"/>
  <sheetViews>
    <sheetView showGridLines="0" zoomScale="90" zoomScaleNormal="90" workbookViewId="0">
      <pane xSplit="5" ySplit="5" topLeftCell="F11" activePane="bottomRight" state="frozen"/>
      <selection activeCell="I25" sqref="I25"/>
      <selection pane="topRight" activeCell="I25" sqref="I25"/>
      <selection pane="bottomLeft" activeCell="I25" sqref="I25"/>
      <selection pane="bottomRight"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2.875" style="6" customWidth="1"/>
    <col min="4" max="4" width="0.375" style="6" customWidth="1"/>
    <col min="5" max="5" width="8.375" style="6" customWidth="1"/>
    <col min="6" max="6" width="8.25" style="6" customWidth="1"/>
    <col min="7" max="11" width="9.25" style="6" bestFit="1" customWidth="1"/>
    <col min="12" max="12" width="9.125" style="6" customWidth="1"/>
    <col min="13" max="16" width="9.25" style="6" bestFit="1" customWidth="1"/>
    <col min="17" max="17" width="10" style="6" customWidth="1"/>
    <col min="18" max="18" width="0.375" style="72" customWidth="1"/>
    <col min="19" max="19" width="9.75" style="6" customWidth="1"/>
    <col min="20" max="20" width="8.75" style="6" customWidth="1"/>
    <col min="21" max="21" width="6.875" style="6" customWidth="1"/>
    <col min="22" max="22" width="13.75" style="6" customWidth="1"/>
    <col min="23" max="24" width="9.375" style="6" bestFit="1" customWidth="1"/>
    <col min="25" max="25" width="9.125" style="6" bestFit="1" customWidth="1"/>
    <col min="26" max="16384" width="9" style="6"/>
  </cols>
  <sheetData>
    <row r="1" spans="1:23" s="5" customFormat="1" ht="30.75" customHeight="1" thickBot="1">
      <c r="A1" s="4" t="s">
        <v>116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3" ht="20.25" customHeight="1">
      <c r="Q2" s="7"/>
      <c r="R2" s="8"/>
      <c r="S2" s="7"/>
      <c r="T2" s="7" t="s">
        <v>117</v>
      </c>
    </row>
    <row r="3" spans="1:23" ht="20.25" customHeight="1">
      <c r="E3" s="628" t="s">
        <v>118</v>
      </c>
      <c r="F3" s="629"/>
      <c r="G3" s="629"/>
      <c r="H3" s="629"/>
      <c r="I3" s="629"/>
      <c r="J3" s="629"/>
      <c r="K3" s="629"/>
      <c r="L3" s="629"/>
      <c r="M3" s="629"/>
      <c r="N3" s="629"/>
      <c r="O3" s="629"/>
      <c r="P3" s="629"/>
      <c r="Q3" s="630"/>
      <c r="R3" s="9"/>
      <c r="S3" s="631" t="s">
        <v>119</v>
      </c>
      <c r="T3" s="633"/>
    </row>
    <row r="4" spans="1:23" ht="16.5">
      <c r="A4" s="634" t="s">
        <v>120</v>
      </c>
      <c r="B4" s="635"/>
      <c r="C4" s="636"/>
      <c r="D4" s="10"/>
      <c r="E4" s="11" t="s">
        <v>2</v>
      </c>
      <c r="F4" s="12" t="s">
        <v>121</v>
      </c>
      <c r="G4" s="12" t="s">
        <v>122</v>
      </c>
      <c r="H4" s="12" t="s">
        <v>123</v>
      </c>
      <c r="I4" s="12" t="s">
        <v>124</v>
      </c>
      <c r="J4" s="12" t="s">
        <v>125</v>
      </c>
      <c r="K4" s="12" t="s">
        <v>126</v>
      </c>
      <c r="L4" s="12" t="s">
        <v>127</v>
      </c>
      <c r="M4" s="12" t="s">
        <v>128</v>
      </c>
      <c r="N4" s="12" t="s">
        <v>129</v>
      </c>
      <c r="O4" s="12" t="s">
        <v>130</v>
      </c>
      <c r="P4" s="12" t="s">
        <v>131</v>
      </c>
      <c r="Q4" s="13" t="s">
        <v>132</v>
      </c>
      <c r="R4" s="14"/>
      <c r="S4" s="13" t="s">
        <v>133</v>
      </c>
      <c r="T4" s="13" t="s">
        <v>134</v>
      </c>
    </row>
    <row r="5" spans="1:23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0"/>
    </row>
    <row r="6" spans="1:23" ht="15.75" customHeight="1">
      <c r="A6" s="18" t="s">
        <v>132</v>
      </c>
      <c r="B6" s="221" t="s">
        <v>135</v>
      </c>
      <c r="C6" s="20" t="s">
        <v>136</v>
      </c>
      <c r="D6" s="10"/>
      <c r="E6" s="226">
        <v>1289</v>
      </c>
      <c r="F6" s="227">
        <v>1083</v>
      </c>
      <c r="G6" s="227">
        <v>1404</v>
      </c>
      <c r="H6" s="227">
        <v>1117</v>
      </c>
      <c r="I6" s="227">
        <v>1330</v>
      </c>
      <c r="J6" s="227">
        <v>1117</v>
      </c>
      <c r="K6" s="227">
        <v>1388</v>
      </c>
      <c r="L6" s="227">
        <v>1353</v>
      </c>
      <c r="M6" s="227">
        <v>1125</v>
      </c>
      <c r="N6" s="227">
        <v>988</v>
      </c>
      <c r="O6" s="227">
        <v>1412</v>
      </c>
      <c r="P6" s="227">
        <v>1154</v>
      </c>
      <c r="Q6" s="227">
        <v>14760</v>
      </c>
      <c r="R6" s="23"/>
      <c r="S6" s="22">
        <f>S19+S31</f>
        <v>10849</v>
      </c>
      <c r="T6" s="24">
        <v>1.3274575051713284</v>
      </c>
      <c r="V6" s="192"/>
      <c r="W6" s="192"/>
    </row>
    <row r="7" spans="1:23" ht="15.75" customHeight="1">
      <c r="A7" s="25"/>
      <c r="B7" s="222"/>
      <c r="C7" s="27" t="s">
        <v>137</v>
      </c>
      <c r="D7" s="10"/>
      <c r="E7" s="228">
        <v>1085</v>
      </c>
      <c r="F7" s="229">
        <v>942</v>
      </c>
      <c r="G7" s="229">
        <v>1688</v>
      </c>
      <c r="H7" s="229">
        <v>1585</v>
      </c>
      <c r="I7" s="229">
        <v>1952</v>
      </c>
      <c r="J7" s="229">
        <v>1765</v>
      </c>
      <c r="K7" s="229">
        <v>1760</v>
      </c>
      <c r="L7" s="229">
        <v>1370</v>
      </c>
      <c r="M7" s="229">
        <v>1324</v>
      </c>
      <c r="N7" s="229">
        <v>1721</v>
      </c>
      <c r="O7" s="229">
        <v>1782</v>
      </c>
      <c r="P7" s="229">
        <v>1560</v>
      </c>
      <c r="Q7" s="229">
        <v>18534</v>
      </c>
      <c r="R7" s="23"/>
      <c r="S7" s="29">
        <f t="shared" ref="S7:S12" si="0">S20+S32</f>
        <v>19309</v>
      </c>
      <c r="T7" s="30">
        <v>0.90097710368966022</v>
      </c>
      <c r="V7" s="192"/>
      <c r="W7" s="192"/>
    </row>
    <row r="8" spans="1:23" ht="15.75" customHeight="1">
      <c r="A8" s="25"/>
      <c r="B8" s="222"/>
      <c r="C8" s="27" t="s">
        <v>138</v>
      </c>
      <c r="D8" s="10"/>
      <c r="E8" s="228">
        <v>559</v>
      </c>
      <c r="F8" s="229">
        <v>488</v>
      </c>
      <c r="G8" s="229">
        <v>328</v>
      </c>
      <c r="H8" s="229">
        <v>353</v>
      </c>
      <c r="I8" s="229">
        <v>255</v>
      </c>
      <c r="J8" s="229">
        <v>236</v>
      </c>
      <c r="K8" s="229">
        <v>342</v>
      </c>
      <c r="L8" s="229">
        <v>522</v>
      </c>
      <c r="M8" s="229">
        <v>597</v>
      </c>
      <c r="N8" s="229">
        <v>437</v>
      </c>
      <c r="O8" s="229">
        <v>605</v>
      </c>
      <c r="P8" s="229">
        <v>526</v>
      </c>
      <c r="Q8" s="229">
        <v>5248</v>
      </c>
      <c r="R8" s="23"/>
      <c r="S8" s="29">
        <f t="shared" si="0"/>
        <v>7568</v>
      </c>
      <c r="T8" s="30">
        <v>0.69344608879492597</v>
      </c>
      <c r="V8" s="192"/>
      <c r="W8" s="192"/>
    </row>
    <row r="9" spans="1:23" ht="15.75" customHeight="1">
      <c r="A9" s="25"/>
      <c r="B9" s="222"/>
      <c r="C9" s="27" t="s">
        <v>85</v>
      </c>
      <c r="D9" s="10"/>
      <c r="E9" s="228">
        <v>1802</v>
      </c>
      <c r="F9" s="229">
        <v>1587</v>
      </c>
      <c r="G9" s="229">
        <v>3766</v>
      </c>
      <c r="H9" s="229">
        <v>4097</v>
      </c>
      <c r="I9" s="229">
        <v>3962</v>
      </c>
      <c r="J9" s="229">
        <v>4274</v>
      </c>
      <c r="K9" s="229">
        <v>3930</v>
      </c>
      <c r="L9" s="229">
        <v>4081</v>
      </c>
      <c r="M9" s="229">
        <v>4000</v>
      </c>
      <c r="N9" s="229">
        <v>3780</v>
      </c>
      <c r="O9" s="229">
        <v>2367</v>
      </c>
      <c r="P9" s="229">
        <v>2966</v>
      </c>
      <c r="Q9" s="229">
        <v>40612</v>
      </c>
      <c r="R9" s="23"/>
      <c r="S9" s="29">
        <f t="shared" si="0"/>
        <v>4582</v>
      </c>
      <c r="T9" s="30">
        <v>8.8633784373635969</v>
      </c>
      <c r="V9" s="192"/>
      <c r="W9" s="192"/>
    </row>
    <row r="10" spans="1:23" ht="15.75" customHeight="1">
      <c r="A10" s="25"/>
      <c r="B10" s="224" t="s">
        <v>139</v>
      </c>
      <c r="C10" s="32" t="s">
        <v>90</v>
      </c>
      <c r="D10" s="10"/>
      <c r="E10" s="230">
        <v>1839</v>
      </c>
      <c r="F10" s="231">
        <v>1964</v>
      </c>
      <c r="G10" s="231">
        <v>2282</v>
      </c>
      <c r="H10" s="232">
        <v>2100</v>
      </c>
      <c r="I10" s="231">
        <v>2186</v>
      </c>
      <c r="J10" s="231">
        <v>1877</v>
      </c>
      <c r="K10" s="231">
        <v>2186</v>
      </c>
      <c r="L10" s="231">
        <v>1645</v>
      </c>
      <c r="M10" s="231">
        <v>1588</v>
      </c>
      <c r="N10" s="231">
        <v>1570</v>
      </c>
      <c r="O10" s="231">
        <v>1980</v>
      </c>
      <c r="P10" s="231">
        <v>1468</v>
      </c>
      <c r="Q10" s="231">
        <v>22685</v>
      </c>
      <c r="R10" s="23"/>
      <c r="S10" s="34">
        <f t="shared" si="0"/>
        <v>25143</v>
      </c>
      <c r="T10" s="35">
        <v>0.90223919182277379</v>
      </c>
      <c r="V10" s="192"/>
      <c r="W10" s="192"/>
    </row>
    <row r="11" spans="1:23" ht="15.75" customHeight="1">
      <c r="A11" s="25"/>
      <c r="B11" s="222" t="s">
        <v>140</v>
      </c>
      <c r="C11" s="27" t="s">
        <v>141</v>
      </c>
      <c r="D11" s="10"/>
      <c r="E11" s="228">
        <v>227</v>
      </c>
      <c r="F11" s="229">
        <v>206</v>
      </c>
      <c r="G11" s="229">
        <v>316</v>
      </c>
      <c r="H11" s="229">
        <v>336</v>
      </c>
      <c r="I11" s="229">
        <v>325</v>
      </c>
      <c r="J11" s="229">
        <v>547</v>
      </c>
      <c r="K11" s="229">
        <v>516</v>
      </c>
      <c r="L11" s="229">
        <v>371</v>
      </c>
      <c r="M11" s="229">
        <v>366</v>
      </c>
      <c r="N11" s="229">
        <v>224</v>
      </c>
      <c r="O11" s="229">
        <v>302</v>
      </c>
      <c r="P11" s="229">
        <v>309</v>
      </c>
      <c r="Q11" s="229">
        <v>4045</v>
      </c>
      <c r="R11" s="23"/>
      <c r="S11" s="29">
        <f t="shared" si="0"/>
        <v>4458</v>
      </c>
      <c r="T11" s="30">
        <v>0.90735755944369667</v>
      </c>
      <c r="V11" s="192"/>
      <c r="W11" s="192"/>
    </row>
    <row r="12" spans="1:23" ht="15.75" customHeight="1">
      <c r="A12" s="25"/>
      <c r="B12" s="224" t="s">
        <v>142</v>
      </c>
      <c r="C12" s="36" t="s">
        <v>10</v>
      </c>
      <c r="D12" s="10"/>
      <c r="E12" s="230">
        <v>483</v>
      </c>
      <c r="F12" s="231">
        <v>311</v>
      </c>
      <c r="G12" s="231">
        <v>322</v>
      </c>
      <c r="H12" s="232">
        <v>341</v>
      </c>
      <c r="I12" s="231">
        <v>280</v>
      </c>
      <c r="J12" s="231">
        <v>312</v>
      </c>
      <c r="K12" s="231">
        <v>356</v>
      </c>
      <c r="L12" s="231">
        <v>476</v>
      </c>
      <c r="M12" s="231">
        <v>280</v>
      </c>
      <c r="N12" s="231">
        <v>262</v>
      </c>
      <c r="O12" s="231">
        <v>325</v>
      </c>
      <c r="P12" s="231">
        <v>384</v>
      </c>
      <c r="Q12" s="231">
        <v>4132</v>
      </c>
      <c r="R12" s="23"/>
      <c r="S12" s="34">
        <f t="shared" si="0"/>
        <v>4717</v>
      </c>
      <c r="T12" s="35">
        <v>0.87598049607801565</v>
      </c>
      <c r="V12" s="192"/>
      <c r="W12" s="192"/>
    </row>
    <row r="13" spans="1:23" ht="15.75" customHeight="1">
      <c r="A13" s="25"/>
      <c r="B13" s="225"/>
      <c r="C13" s="38" t="s">
        <v>9</v>
      </c>
      <c r="D13" s="10"/>
      <c r="E13" s="230">
        <v>295</v>
      </c>
      <c r="F13" s="231">
        <v>191</v>
      </c>
      <c r="G13" s="231">
        <v>284</v>
      </c>
      <c r="H13" s="232">
        <v>414</v>
      </c>
      <c r="I13" s="231">
        <v>135</v>
      </c>
      <c r="J13" s="231">
        <v>236</v>
      </c>
      <c r="K13" s="231">
        <v>285</v>
      </c>
      <c r="L13" s="231">
        <v>282</v>
      </c>
      <c r="M13" s="231">
        <v>224</v>
      </c>
      <c r="N13" s="231">
        <v>143</v>
      </c>
      <c r="O13" s="231">
        <v>198</v>
      </c>
      <c r="P13" s="231">
        <v>298</v>
      </c>
      <c r="Q13" s="231">
        <v>2985</v>
      </c>
      <c r="R13" s="23"/>
      <c r="S13" s="34">
        <f>S26</f>
        <v>3589</v>
      </c>
      <c r="T13" s="35">
        <v>0.83170799665645023</v>
      </c>
      <c r="V13" s="192"/>
      <c r="W13" s="192"/>
    </row>
    <row r="14" spans="1:23" ht="15.75" customHeight="1">
      <c r="A14" s="39"/>
      <c r="B14" s="639" t="s">
        <v>143</v>
      </c>
      <c r="C14" s="640"/>
      <c r="D14" s="42"/>
      <c r="E14" s="233">
        <f>E27+E38</f>
        <v>7579</v>
      </c>
      <c r="F14" s="233">
        <f t="shared" ref="F14:Q14" si="1">F27+F38</f>
        <v>6682</v>
      </c>
      <c r="G14" s="233">
        <f t="shared" si="1"/>
        <v>10180</v>
      </c>
      <c r="H14" s="233">
        <f t="shared" si="1"/>
        <v>10313</v>
      </c>
      <c r="I14" s="233">
        <f t="shared" si="1"/>
        <v>10155</v>
      </c>
      <c r="J14" s="233">
        <f t="shared" si="1"/>
        <v>10304</v>
      </c>
      <c r="K14" s="233">
        <f t="shared" si="1"/>
        <v>10763</v>
      </c>
      <c r="L14" s="233">
        <f t="shared" si="1"/>
        <v>10040</v>
      </c>
      <c r="M14" s="233">
        <f t="shared" si="1"/>
        <v>9504</v>
      </c>
      <c r="N14" s="233">
        <f t="shared" si="1"/>
        <v>9125</v>
      </c>
      <c r="O14" s="233">
        <f t="shared" si="1"/>
        <v>8971</v>
      </c>
      <c r="P14" s="233">
        <f t="shared" si="1"/>
        <v>8665</v>
      </c>
      <c r="Q14" s="233">
        <f t="shared" si="1"/>
        <v>112281</v>
      </c>
      <c r="R14" s="45"/>
      <c r="S14" s="44">
        <f>SUM(S6:S13)</f>
        <v>80215</v>
      </c>
      <c r="T14" s="46">
        <v>1.3823259569158501</v>
      </c>
      <c r="V14" s="192"/>
      <c r="W14" s="192"/>
    </row>
    <row r="15" spans="1:23" ht="15.75" customHeight="1">
      <c r="A15" s="39"/>
      <c r="B15" s="641" t="s">
        <v>144</v>
      </c>
      <c r="C15" s="642"/>
      <c r="D15" s="153"/>
      <c r="E15" s="193">
        <f>E14+E42</f>
        <v>7579</v>
      </c>
      <c r="F15" s="193">
        <f t="shared" ref="F15:Q15" si="2">F14+F42</f>
        <v>6772</v>
      </c>
      <c r="G15" s="193">
        <f t="shared" si="2"/>
        <v>10390</v>
      </c>
      <c r="H15" s="193">
        <f t="shared" si="2"/>
        <v>10343</v>
      </c>
      <c r="I15" s="193">
        <f t="shared" si="2"/>
        <v>10425</v>
      </c>
      <c r="J15" s="193">
        <f t="shared" si="2"/>
        <v>10364</v>
      </c>
      <c r="K15" s="193">
        <f t="shared" si="2"/>
        <v>10763</v>
      </c>
      <c r="L15" s="193">
        <f t="shared" si="2"/>
        <v>10100</v>
      </c>
      <c r="M15" s="193">
        <f t="shared" si="2"/>
        <v>9504</v>
      </c>
      <c r="N15" s="193">
        <f t="shared" si="2"/>
        <v>9125</v>
      </c>
      <c r="O15" s="193">
        <f t="shared" si="2"/>
        <v>8971</v>
      </c>
      <c r="P15" s="193">
        <f t="shared" si="2"/>
        <v>8665</v>
      </c>
      <c r="Q15" s="193">
        <f t="shared" si="2"/>
        <v>113001</v>
      </c>
      <c r="R15" s="156"/>
      <c r="S15" s="155">
        <f>S27+S38+S42</f>
        <v>81747</v>
      </c>
      <c r="T15" s="157">
        <f>E15/S15</f>
        <v>9.2712882429936264E-2</v>
      </c>
      <c r="V15" s="192"/>
      <c r="W15" s="192"/>
    </row>
    <row r="16" spans="1:23" ht="12" customHeight="1">
      <c r="A16" s="51"/>
      <c r="B16" s="51"/>
      <c r="C16" s="51"/>
      <c r="D16" s="52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50"/>
      <c r="S16" s="53"/>
      <c r="T16" s="53"/>
    </row>
    <row r="17" spans="1:22" ht="16.5">
      <c r="A17" s="634" t="s">
        <v>145</v>
      </c>
      <c r="B17" s="635"/>
      <c r="C17" s="636"/>
      <c r="D17" s="10"/>
      <c r="E17" s="235" t="s">
        <v>2</v>
      </c>
      <c r="F17" s="236" t="s">
        <v>121</v>
      </c>
      <c r="G17" s="236" t="s">
        <v>122</v>
      </c>
      <c r="H17" s="236" t="s">
        <v>123</v>
      </c>
      <c r="I17" s="236" t="s">
        <v>124</v>
      </c>
      <c r="J17" s="236" t="s">
        <v>125</v>
      </c>
      <c r="K17" s="236" t="s">
        <v>8</v>
      </c>
      <c r="L17" s="236" t="s">
        <v>146</v>
      </c>
      <c r="M17" s="236" t="s">
        <v>147</v>
      </c>
      <c r="N17" s="236" t="s">
        <v>148</v>
      </c>
      <c r="O17" s="236" t="s">
        <v>149</v>
      </c>
      <c r="P17" s="236" t="s">
        <v>150</v>
      </c>
      <c r="Q17" s="236" t="s">
        <v>151</v>
      </c>
      <c r="R17" s="14"/>
      <c r="S17" s="13" t="s">
        <v>91</v>
      </c>
      <c r="T17" s="13" t="s">
        <v>152</v>
      </c>
    </row>
    <row r="18" spans="1:22" ht="2.25" customHeight="1">
      <c r="A18" s="10"/>
      <c r="B18" s="10"/>
      <c r="C18" s="10"/>
      <c r="D18" s="10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50"/>
      <c r="S18" s="54"/>
      <c r="T18" s="54"/>
    </row>
    <row r="19" spans="1:22" ht="15.75" customHeight="1">
      <c r="A19" s="18" t="s">
        <v>153</v>
      </c>
      <c r="B19" s="221" t="s">
        <v>154</v>
      </c>
      <c r="C19" s="20" t="s">
        <v>155</v>
      </c>
      <c r="D19" s="10"/>
      <c r="E19" s="226">
        <v>922</v>
      </c>
      <c r="F19" s="227">
        <v>936</v>
      </c>
      <c r="G19" s="227">
        <v>874</v>
      </c>
      <c r="H19" s="227">
        <v>671</v>
      </c>
      <c r="I19" s="227">
        <v>728</v>
      </c>
      <c r="J19" s="227">
        <v>582</v>
      </c>
      <c r="K19" s="227">
        <v>753</v>
      </c>
      <c r="L19" s="227">
        <v>619</v>
      </c>
      <c r="M19" s="227">
        <v>643</v>
      </c>
      <c r="N19" s="227">
        <v>385</v>
      </c>
      <c r="O19" s="227">
        <v>522</v>
      </c>
      <c r="P19" s="227">
        <v>722</v>
      </c>
      <c r="Q19" s="227">
        <v>8357</v>
      </c>
      <c r="R19" s="23"/>
      <c r="S19" s="22">
        <v>5835</v>
      </c>
      <c r="T19" s="55">
        <v>1.4322193658954585</v>
      </c>
      <c r="V19" s="192"/>
    </row>
    <row r="20" spans="1:22" ht="15.75" customHeight="1">
      <c r="A20" s="25"/>
      <c r="B20" s="222"/>
      <c r="C20" s="27" t="s">
        <v>156</v>
      </c>
      <c r="D20" s="10"/>
      <c r="E20" s="228">
        <v>18</v>
      </c>
      <c r="F20" s="229">
        <v>19</v>
      </c>
      <c r="G20" s="229">
        <v>17</v>
      </c>
      <c r="H20" s="229">
        <v>5</v>
      </c>
      <c r="I20" s="229">
        <v>16</v>
      </c>
      <c r="J20" s="229">
        <v>9</v>
      </c>
      <c r="K20" s="229">
        <v>10</v>
      </c>
      <c r="L20" s="229">
        <v>7</v>
      </c>
      <c r="M20" s="229">
        <v>3</v>
      </c>
      <c r="N20" s="229">
        <v>6</v>
      </c>
      <c r="O20" s="229">
        <v>6</v>
      </c>
      <c r="P20" s="229">
        <v>6</v>
      </c>
      <c r="Q20" s="229">
        <v>122</v>
      </c>
      <c r="R20" s="23"/>
      <c r="S20" s="29">
        <v>1514</v>
      </c>
      <c r="T20" s="56">
        <v>8.0581241743725232E-2</v>
      </c>
      <c r="V20" s="192"/>
    </row>
    <row r="21" spans="1:22" ht="15.75" customHeight="1">
      <c r="A21" s="25"/>
      <c r="B21" s="222"/>
      <c r="C21" s="27" t="s">
        <v>157</v>
      </c>
      <c r="D21" s="10"/>
      <c r="E21" s="228">
        <v>11</v>
      </c>
      <c r="F21" s="229">
        <v>8</v>
      </c>
      <c r="G21" s="229">
        <v>6</v>
      </c>
      <c r="H21" s="229"/>
      <c r="I21" s="229"/>
      <c r="J21" s="229"/>
      <c r="K21" s="229"/>
      <c r="L21" s="229"/>
      <c r="M21" s="229"/>
      <c r="N21" s="229"/>
      <c r="O21" s="229"/>
      <c r="P21" s="229"/>
      <c r="Q21" s="229">
        <v>25</v>
      </c>
      <c r="R21" s="23"/>
      <c r="S21" s="29">
        <v>1410</v>
      </c>
      <c r="T21" s="56">
        <v>1.7730496453900711E-2</v>
      </c>
      <c r="V21" s="192"/>
    </row>
    <row r="22" spans="1:22" ht="15.75" customHeight="1">
      <c r="A22" s="25"/>
      <c r="B22" s="222"/>
      <c r="C22" s="27" t="s">
        <v>158</v>
      </c>
      <c r="D22" s="10"/>
      <c r="E22" s="228">
        <v>0</v>
      </c>
      <c r="F22" s="229">
        <v>0</v>
      </c>
      <c r="G22" s="229">
        <v>2073</v>
      </c>
      <c r="H22" s="229">
        <v>1470</v>
      </c>
      <c r="I22" s="229">
        <v>1163</v>
      </c>
      <c r="J22" s="229">
        <v>700</v>
      </c>
      <c r="K22" s="229">
        <v>910</v>
      </c>
      <c r="L22" s="229">
        <v>907</v>
      </c>
      <c r="M22" s="229">
        <v>657</v>
      </c>
      <c r="N22" s="229">
        <v>617</v>
      </c>
      <c r="O22" s="229">
        <v>895</v>
      </c>
      <c r="P22" s="229">
        <v>1223</v>
      </c>
      <c r="Q22" s="229">
        <v>10615</v>
      </c>
      <c r="R22" s="23"/>
      <c r="S22" s="29">
        <v>0</v>
      </c>
      <c r="T22" s="56"/>
      <c r="V22" s="192"/>
    </row>
    <row r="23" spans="1:22" ht="15.75" customHeight="1">
      <c r="A23" s="25"/>
      <c r="B23" s="224" t="s">
        <v>159</v>
      </c>
      <c r="C23" s="32" t="s">
        <v>160</v>
      </c>
      <c r="D23" s="10"/>
      <c r="E23" s="230">
        <v>1024</v>
      </c>
      <c r="F23" s="231">
        <v>896</v>
      </c>
      <c r="G23" s="231">
        <v>1028</v>
      </c>
      <c r="H23" s="232">
        <v>957</v>
      </c>
      <c r="I23" s="231">
        <v>1057</v>
      </c>
      <c r="J23" s="231">
        <v>857</v>
      </c>
      <c r="K23" s="231">
        <v>1091</v>
      </c>
      <c r="L23" s="231">
        <v>942</v>
      </c>
      <c r="M23" s="231">
        <v>1026</v>
      </c>
      <c r="N23" s="231">
        <v>473</v>
      </c>
      <c r="O23" s="231">
        <v>902</v>
      </c>
      <c r="P23" s="231">
        <v>657</v>
      </c>
      <c r="Q23" s="231">
        <v>10910</v>
      </c>
      <c r="R23" s="23"/>
      <c r="S23" s="34">
        <v>14054</v>
      </c>
      <c r="T23" s="57">
        <v>0.77629144727479726</v>
      </c>
      <c r="V23" s="192"/>
    </row>
    <row r="24" spans="1:22" ht="15.75" customHeight="1">
      <c r="A24" s="25"/>
      <c r="B24" s="222" t="s">
        <v>161</v>
      </c>
      <c r="C24" s="27" t="s">
        <v>162</v>
      </c>
      <c r="D24" s="10"/>
      <c r="E24" s="228">
        <v>107</v>
      </c>
      <c r="F24" s="229">
        <v>81</v>
      </c>
      <c r="G24" s="229">
        <v>76</v>
      </c>
      <c r="H24" s="229">
        <v>124</v>
      </c>
      <c r="I24" s="229">
        <v>138</v>
      </c>
      <c r="J24" s="229">
        <v>105</v>
      </c>
      <c r="K24" s="229">
        <v>101</v>
      </c>
      <c r="L24" s="229">
        <v>200</v>
      </c>
      <c r="M24" s="229">
        <v>168</v>
      </c>
      <c r="N24" s="229">
        <v>142</v>
      </c>
      <c r="O24" s="229">
        <v>137</v>
      </c>
      <c r="P24" s="229">
        <v>213</v>
      </c>
      <c r="Q24" s="229">
        <v>1592</v>
      </c>
      <c r="R24" s="23"/>
      <c r="S24" s="29">
        <v>1393</v>
      </c>
      <c r="T24" s="56">
        <v>1.1428571428571428</v>
      </c>
      <c r="V24" s="192"/>
    </row>
    <row r="25" spans="1:22" ht="15.75" customHeight="1">
      <c r="A25" s="25"/>
      <c r="B25" s="224" t="s">
        <v>163</v>
      </c>
      <c r="C25" s="36" t="s">
        <v>10</v>
      </c>
      <c r="D25" s="10"/>
      <c r="E25" s="230">
        <v>480</v>
      </c>
      <c r="F25" s="231">
        <v>309</v>
      </c>
      <c r="G25" s="231">
        <v>319</v>
      </c>
      <c r="H25" s="232">
        <v>339</v>
      </c>
      <c r="I25" s="231">
        <v>278</v>
      </c>
      <c r="J25" s="231">
        <v>288</v>
      </c>
      <c r="K25" s="231">
        <v>356</v>
      </c>
      <c r="L25" s="231">
        <v>476</v>
      </c>
      <c r="M25" s="231">
        <v>279</v>
      </c>
      <c r="N25" s="231">
        <v>245</v>
      </c>
      <c r="O25" s="231">
        <v>293</v>
      </c>
      <c r="P25" s="231">
        <v>383</v>
      </c>
      <c r="Q25" s="231">
        <v>4045</v>
      </c>
      <c r="R25" s="23"/>
      <c r="S25" s="34">
        <v>4664</v>
      </c>
      <c r="T25" s="57">
        <v>0.86728130360205835</v>
      </c>
      <c r="V25" s="192"/>
    </row>
    <row r="26" spans="1:22" ht="15.75" customHeight="1">
      <c r="A26" s="25"/>
      <c r="B26" s="225"/>
      <c r="C26" s="38" t="s">
        <v>9</v>
      </c>
      <c r="D26" s="10"/>
      <c r="E26" s="230">
        <v>295</v>
      </c>
      <c r="F26" s="231">
        <v>191</v>
      </c>
      <c r="G26" s="231">
        <v>284</v>
      </c>
      <c r="H26" s="232">
        <v>414</v>
      </c>
      <c r="I26" s="231">
        <v>135</v>
      </c>
      <c r="J26" s="231">
        <v>236</v>
      </c>
      <c r="K26" s="231">
        <v>285</v>
      </c>
      <c r="L26" s="231">
        <v>282</v>
      </c>
      <c r="M26" s="231">
        <v>224</v>
      </c>
      <c r="N26" s="231">
        <v>143</v>
      </c>
      <c r="O26" s="231">
        <v>198</v>
      </c>
      <c r="P26" s="231">
        <v>298</v>
      </c>
      <c r="Q26" s="231">
        <v>2985</v>
      </c>
      <c r="R26" s="23"/>
      <c r="S26" s="34">
        <v>3589</v>
      </c>
      <c r="T26" s="57">
        <v>0.83170799665645023</v>
      </c>
      <c r="V26" s="192"/>
    </row>
    <row r="27" spans="1:22" ht="15.75" customHeight="1">
      <c r="A27" s="39"/>
      <c r="B27" s="40" t="s">
        <v>151</v>
      </c>
      <c r="C27" s="41"/>
      <c r="D27" s="42"/>
      <c r="E27" s="233">
        <v>2857</v>
      </c>
      <c r="F27" s="238">
        <v>2440</v>
      </c>
      <c r="G27" s="238">
        <v>4677</v>
      </c>
      <c r="H27" s="238">
        <v>3980</v>
      </c>
      <c r="I27" s="238">
        <v>3515</v>
      </c>
      <c r="J27" s="238">
        <v>2777</v>
      </c>
      <c r="K27" s="238">
        <v>3506</v>
      </c>
      <c r="L27" s="238">
        <v>3433</v>
      </c>
      <c r="M27" s="238">
        <v>3000</v>
      </c>
      <c r="N27" s="238">
        <v>2011</v>
      </c>
      <c r="O27" s="238">
        <v>2953</v>
      </c>
      <c r="P27" s="238">
        <v>3502</v>
      </c>
      <c r="Q27" s="238">
        <v>38651</v>
      </c>
      <c r="R27" s="45"/>
      <c r="S27" s="44">
        <v>32459</v>
      </c>
      <c r="T27" s="58">
        <v>1.190763732708956</v>
      </c>
      <c r="V27" s="192"/>
    </row>
    <row r="28" spans="1:22" ht="12" customHeight="1">
      <c r="A28" s="42"/>
      <c r="B28" s="42"/>
      <c r="C28" s="42"/>
      <c r="D28" s="10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50"/>
      <c r="S28" s="54"/>
      <c r="T28" s="54"/>
    </row>
    <row r="29" spans="1:22" ht="16.5">
      <c r="A29" s="634" t="s">
        <v>164</v>
      </c>
      <c r="B29" s="635"/>
      <c r="C29" s="636"/>
      <c r="D29" s="10"/>
      <c r="E29" s="235" t="s">
        <v>2</v>
      </c>
      <c r="F29" s="236" t="s">
        <v>165</v>
      </c>
      <c r="G29" s="236" t="s">
        <v>166</v>
      </c>
      <c r="H29" s="236" t="s">
        <v>167</v>
      </c>
      <c r="I29" s="236" t="s">
        <v>168</v>
      </c>
      <c r="J29" s="236" t="s">
        <v>169</v>
      </c>
      <c r="K29" s="236" t="s">
        <v>8</v>
      </c>
      <c r="L29" s="236" t="s">
        <v>146</v>
      </c>
      <c r="M29" s="236" t="s">
        <v>147</v>
      </c>
      <c r="N29" s="236" t="s">
        <v>148</v>
      </c>
      <c r="O29" s="236" t="s">
        <v>149</v>
      </c>
      <c r="P29" s="236" t="s">
        <v>150</v>
      </c>
      <c r="Q29" s="236" t="s">
        <v>151</v>
      </c>
      <c r="R29" s="14"/>
      <c r="S29" s="13" t="s">
        <v>91</v>
      </c>
      <c r="T29" s="13" t="s">
        <v>152</v>
      </c>
    </row>
    <row r="30" spans="1:22" ht="2.25" customHeight="1">
      <c r="A30" s="10"/>
      <c r="B30" s="10"/>
      <c r="C30" s="10"/>
      <c r="D30" s="10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50"/>
      <c r="S30" s="54"/>
      <c r="T30" s="54"/>
    </row>
    <row r="31" spans="1:22" ht="15.75" customHeight="1">
      <c r="A31" s="18" t="s">
        <v>153</v>
      </c>
      <c r="B31" s="221" t="s">
        <v>154</v>
      </c>
      <c r="C31" s="20" t="s">
        <v>155</v>
      </c>
      <c r="D31" s="10"/>
      <c r="E31" s="226">
        <v>367</v>
      </c>
      <c r="F31" s="227">
        <v>147</v>
      </c>
      <c r="G31" s="227">
        <v>530</v>
      </c>
      <c r="H31" s="227">
        <v>446</v>
      </c>
      <c r="I31" s="227">
        <v>482</v>
      </c>
      <c r="J31" s="227">
        <v>475</v>
      </c>
      <c r="K31" s="227">
        <v>635</v>
      </c>
      <c r="L31" s="227">
        <v>674</v>
      </c>
      <c r="M31" s="227">
        <v>482</v>
      </c>
      <c r="N31" s="227">
        <v>603</v>
      </c>
      <c r="O31" s="227">
        <v>890</v>
      </c>
      <c r="P31" s="227">
        <v>432</v>
      </c>
      <c r="Q31" s="227">
        <v>6163</v>
      </c>
      <c r="R31" s="23"/>
      <c r="S31" s="22">
        <v>5014</v>
      </c>
      <c r="T31" s="55">
        <v>1.2291583566015158</v>
      </c>
      <c r="V31" s="192"/>
    </row>
    <row r="32" spans="1:22" ht="15.75" customHeight="1">
      <c r="A32" s="25"/>
      <c r="B32" s="222"/>
      <c r="C32" s="27" t="s">
        <v>156</v>
      </c>
      <c r="D32" s="10"/>
      <c r="E32" s="228">
        <v>1067</v>
      </c>
      <c r="F32" s="229">
        <v>833</v>
      </c>
      <c r="G32" s="229">
        <v>1461</v>
      </c>
      <c r="H32" s="229">
        <v>1550</v>
      </c>
      <c r="I32" s="229">
        <v>1786</v>
      </c>
      <c r="J32" s="229">
        <v>1756</v>
      </c>
      <c r="K32" s="229">
        <v>1750</v>
      </c>
      <c r="L32" s="229">
        <v>1363</v>
      </c>
      <c r="M32" s="229">
        <v>1321</v>
      </c>
      <c r="N32" s="229">
        <v>1715</v>
      </c>
      <c r="O32" s="229">
        <v>1776</v>
      </c>
      <c r="P32" s="229">
        <v>1554</v>
      </c>
      <c r="Q32" s="229">
        <v>17932</v>
      </c>
      <c r="R32" s="23"/>
      <c r="S32" s="29">
        <v>17795</v>
      </c>
      <c r="T32" s="56">
        <v>1.0076987917954481</v>
      </c>
      <c r="V32" s="192"/>
    </row>
    <row r="33" spans="1:22" ht="15.75" customHeight="1">
      <c r="A33" s="25"/>
      <c r="B33" s="222"/>
      <c r="C33" s="27" t="s">
        <v>157</v>
      </c>
      <c r="D33" s="10"/>
      <c r="E33" s="228">
        <v>548</v>
      </c>
      <c r="F33" s="229">
        <v>480</v>
      </c>
      <c r="G33" s="229">
        <v>322</v>
      </c>
      <c r="H33" s="229">
        <v>353</v>
      </c>
      <c r="I33" s="229">
        <v>255</v>
      </c>
      <c r="J33" s="229">
        <v>236</v>
      </c>
      <c r="K33" s="229">
        <v>342</v>
      </c>
      <c r="L33" s="229">
        <v>522</v>
      </c>
      <c r="M33" s="229">
        <v>597</v>
      </c>
      <c r="N33" s="229">
        <v>437</v>
      </c>
      <c r="O33" s="229">
        <v>605</v>
      </c>
      <c r="P33" s="229">
        <v>526</v>
      </c>
      <c r="Q33" s="229">
        <v>5223</v>
      </c>
      <c r="R33" s="23"/>
      <c r="S33" s="29">
        <v>6158</v>
      </c>
      <c r="T33" s="56">
        <v>0.84816498863267298</v>
      </c>
      <c r="V33" s="192"/>
    </row>
    <row r="34" spans="1:22" ht="15.75" customHeight="1">
      <c r="A34" s="25"/>
      <c r="B34" s="222"/>
      <c r="C34" s="27" t="s">
        <v>158</v>
      </c>
      <c r="D34" s="10"/>
      <c r="E34" s="228">
        <v>1802</v>
      </c>
      <c r="F34" s="229">
        <v>1587</v>
      </c>
      <c r="G34" s="229">
        <v>1693</v>
      </c>
      <c r="H34" s="229">
        <v>2627</v>
      </c>
      <c r="I34" s="229">
        <v>2799</v>
      </c>
      <c r="J34" s="229">
        <v>3574</v>
      </c>
      <c r="K34" s="229">
        <v>3020</v>
      </c>
      <c r="L34" s="229">
        <v>3174</v>
      </c>
      <c r="M34" s="229">
        <v>3343</v>
      </c>
      <c r="N34" s="229">
        <v>3163</v>
      </c>
      <c r="O34" s="229">
        <v>1472</v>
      </c>
      <c r="P34" s="229">
        <v>1743</v>
      </c>
      <c r="Q34" s="229">
        <v>29997</v>
      </c>
      <c r="R34" s="23"/>
      <c r="S34" s="29">
        <v>4582</v>
      </c>
      <c r="T34" s="56">
        <v>6.5467044958533389</v>
      </c>
      <c r="V34" s="192"/>
    </row>
    <row r="35" spans="1:22" ht="15.75" customHeight="1">
      <c r="A35" s="25"/>
      <c r="B35" s="224" t="s">
        <v>159</v>
      </c>
      <c r="C35" s="32" t="s">
        <v>160</v>
      </c>
      <c r="D35" s="10"/>
      <c r="E35" s="230">
        <v>815</v>
      </c>
      <c r="F35" s="231">
        <v>1068</v>
      </c>
      <c r="G35" s="231">
        <v>1254</v>
      </c>
      <c r="H35" s="232">
        <v>1143</v>
      </c>
      <c r="I35" s="231">
        <v>1129</v>
      </c>
      <c r="J35" s="231">
        <v>1020</v>
      </c>
      <c r="K35" s="231">
        <v>1095</v>
      </c>
      <c r="L35" s="231">
        <v>703</v>
      </c>
      <c r="M35" s="231">
        <v>562</v>
      </c>
      <c r="N35" s="231">
        <v>1097</v>
      </c>
      <c r="O35" s="231">
        <v>1078</v>
      </c>
      <c r="P35" s="231">
        <v>811</v>
      </c>
      <c r="Q35" s="231">
        <v>11775</v>
      </c>
      <c r="R35" s="23"/>
      <c r="S35" s="34">
        <v>11089</v>
      </c>
      <c r="T35" s="57">
        <v>1.0618631075840923</v>
      </c>
      <c r="V35" s="192"/>
    </row>
    <row r="36" spans="1:22" ht="15.75" customHeight="1">
      <c r="A36" s="25"/>
      <c r="B36" s="222" t="s">
        <v>161</v>
      </c>
      <c r="C36" s="27" t="s">
        <v>162</v>
      </c>
      <c r="D36" s="10"/>
      <c r="E36" s="228">
        <v>120</v>
      </c>
      <c r="F36" s="229">
        <v>125</v>
      </c>
      <c r="G36" s="229">
        <v>240</v>
      </c>
      <c r="H36" s="229">
        <v>212</v>
      </c>
      <c r="I36" s="229">
        <v>187</v>
      </c>
      <c r="J36" s="229">
        <v>442</v>
      </c>
      <c r="K36" s="229">
        <v>415</v>
      </c>
      <c r="L36" s="229">
        <v>171</v>
      </c>
      <c r="M36" s="229">
        <v>198</v>
      </c>
      <c r="N36" s="229">
        <v>82</v>
      </c>
      <c r="O36" s="229">
        <v>165</v>
      </c>
      <c r="P36" s="229">
        <v>96</v>
      </c>
      <c r="Q36" s="229">
        <v>2453</v>
      </c>
      <c r="R36" s="23"/>
      <c r="S36" s="29">
        <v>3065</v>
      </c>
      <c r="T36" s="56">
        <v>0.80032626427406195</v>
      </c>
      <c r="V36" s="192"/>
    </row>
    <row r="37" spans="1:22" ht="15.75" customHeight="1">
      <c r="A37" s="25"/>
      <c r="B37" s="224" t="s">
        <v>163</v>
      </c>
      <c r="C37" s="36" t="s">
        <v>10</v>
      </c>
      <c r="D37" s="10"/>
      <c r="E37" s="230">
        <v>3</v>
      </c>
      <c r="F37" s="231">
        <v>2</v>
      </c>
      <c r="G37" s="231">
        <v>3</v>
      </c>
      <c r="H37" s="232">
        <v>2</v>
      </c>
      <c r="I37" s="231">
        <v>2</v>
      </c>
      <c r="J37" s="231">
        <v>24</v>
      </c>
      <c r="K37" s="231"/>
      <c r="L37" s="231"/>
      <c r="M37" s="231">
        <v>1</v>
      </c>
      <c r="N37" s="231">
        <v>17</v>
      </c>
      <c r="O37" s="231">
        <v>32</v>
      </c>
      <c r="P37" s="231">
        <v>1</v>
      </c>
      <c r="Q37" s="231">
        <v>87</v>
      </c>
      <c r="R37" s="23"/>
      <c r="S37" s="34">
        <v>53</v>
      </c>
      <c r="T37" s="57">
        <v>1.6415094339622642</v>
      </c>
      <c r="V37" s="192"/>
    </row>
    <row r="38" spans="1:22" ht="15.75" customHeight="1">
      <c r="A38" s="39"/>
      <c r="B38" s="40" t="s">
        <v>151</v>
      </c>
      <c r="C38" s="41"/>
      <c r="D38" s="42"/>
      <c r="E38" s="233">
        <v>4722</v>
      </c>
      <c r="F38" s="238">
        <v>4242</v>
      </c>
      <c r="G38" s="238">
        <v>5503</v>
      </c>
      <c r="H38" s="238">
        <v>6333</v>
      </c>
      <c r="I38" s="238">
        <v>6640</v>
      </c>
      <c r="J38" s="238">
        <v>7527</v>
      </c>
      <c r="K38" s="238">
        <v>7257</v>
      </c>
      <c r="L38" s="238">
        <v>6607</v>
      </c>
      <c r="M38" s="238">
        <v>6504</v>
      </c>
      <c r="N38" s="238">
        <v>7114</v>
      </c>
      <c r="O38" s="238">
        <v>6018</v>
      </c>
      <c r="P38" s="238">
        <v>5163</v>
      </c>
      <c r="Q38" s="238">
        <v>73630</v>
      </c>
      <c r="R38" s="45"/>
      <c r="S38" s="44">
        <v>47756</v>
      </c>
      <c r="T38" s="58">
        <v>1.5417957952927381</v>
      </c>
      <c r="V38" s="192"/>
    </row>
    <row r="39" spans="1:22" ht="2.25" customHeight="1">
      <c r="A39" s="42"/>
      <c r="B39" s="42"/>
      <c r="C39" s="42"/>
      <c r="D39" s="10"/>
      <c r="E39" s="239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0"/>
      <c r="Q39" s="239">
        <v>0</v>
      </c>
      <c r="R39" s="60"/>
      <c r="T39" s="240"/>
      <c r="V39" s="192"/>
    </row>
    <row r="40" spans="1:22" ht="15.75" customHeight="1">
      <c r="A40" s="18" t="s">
        <v>170</v>
      </c>
      <c r="B40" s="223" t="s">
        <v>154</v>
      </c>
      <c r="C40" s="62" t="s">
        <v>0</v>
      </c>
      <c r="D40" s="63"/>
      <c r="E40" s="241"/>
      <c r="F40" s="242"/>
      <c r="G40" s="242"/>
      <c r="H40" s="242"/>
      <c r="I40" s="242">
        <v>120</v>
      </c>
      <c r="J40" s="242">
        <v>60</v>
      </c>
      <c r="K40" s="242"/>
      <c r="L40" s="243">
        <v>60</v>
      </c>
      <c r="M40" s="242"/>
      <c r="N40" s="242"/>
      <c r="O40" s="242"/>
      <c r="P40" s="242"/>
      <c r="Q40" s="242">
        <v>240</v>
      </c>
      <c r="R40" s="23"/>
      <c r="S40" s="65">
        <v>270</v>
      </c>
      <c r="T40" s="67">
        <v>0.88888888888888884</v>
      </c>
      <c r="V40" s="192"/>
    </row>
    <row r="41" spans="1:22" ht="15.75" customHeight="1">
      <c r="A41" s="25"/>
      <c r="B41" s="224"/>
      <c r="C41" s="32" t="s">
        <v>1</v>
      </c>
      <c r="D41" s="10"/>
      <c r="E41" s="230"/>
      <c r="F41" s="231">
        <v>90</v>
      </c>
      <c r="G41" s="231">
        <v>210</v>
      </c>
      <c r="H41" s="232">
        <v>30</v>
      </c>
      <c r="I41" s="231">
        <v>150</v>
      </c>
      <c r="J41" s="231"/>
      <c r="K41" s="231"/>
      <c r="L41" s="244"/>
      <c r="M41" s="231"/>
      <c r="N41" s="231"/>
      <c r="O41" s="231"/>
      <c r="P41" s="231"/>
      <c r="Q41" s="231">
        <v>480</v>
      </c>
      <c r="R41" s="23"/>
      <c r="S41" s="23">
        <v>1262</v>
      </c>
      <c r="T41" s="57">
        <v>0.38034865293185421</v>
      </c>
      <c r="V41" s="192"/>
    </row>
    <row r="42" spans="1:22" ht="15.75" customHeight="1">
      <c r="A42" s="39"/>
      <c r="B42" s="40" t="s">
        <v>151</v>
      </c>
      <c r="C42" s="41"/>
      <c r="D42" s="42"/>
      <c r="E42" s="233">
        <v>0</v>
      </c>
      <c r="F42" s="238">
        <v>90</v>
      </c>
      <c r="G42" s="238">
        <v>210</v>
      </c>
      <c r="H42" s="238">
        <v>30</v>
      </c>
      <c r="I42" s="238">
        <v>270</v>
      </c>
      <c r="J42" s="238">
        <v>60</v>
      </c>
      <c r="K42" s="238">
        <v>0</v>
      </c>
      <c r="L42" s="238">
        <v>60</v>
      </c>
      <c r="M42" s="238">
        <v>0</v>
      </c>
      <c r="N42" s="238">
        <v>0</v>
      </c>
      <c r="O42" s="238">
        <v>0</v>
      </c>
      <c r="P42" s="238">
        <v>0</v>
      </c>
      <c r="Q42" s="238">
        <v>720</v>
      </c>
      <c r="R42" s="45"/>
      <c r="S42" s="44">
        <v>1532</v>
      </c>
      <c r="T42" s="58">
        <v>0.4699738903394256</v>
      </c>
      <c r="V42" s="192"/>
    </row>
    <row r="43" spans="1:22" ht="15.75" customHeight="1">
      <c r="A43" s="146" t="s">
        <v>171</v>
      </c>
      <c r="B43" s="147"/>
      <c r="C43" s="148"/>
      <c r="D43" s="42"/>
      <c r="E43" s="245">
        <v>4722</v>
      </c>
      <c r="F43" s="246">
        <v>4332</v>
      </c>
      <c r="G43" s="246">
        <v>5713</v>
      </c>
      <c r="H43" s="246">
        <v>6363</v>
      </c>
      <c r="I43" s="246">
        <v>6910</v>
      </c>
      <c r="J43" s="246">
        <v>7587</v>
      </c>
      <c r="K43" s="246">
        <v>7257</v>
      </c>
      <c r="L43" s="246">
        <v>6667</v>
      </c>
      <c r="M43" s="246">
        <v>6504</v>
      </c>
      <c r="N43" s="246">
        <v>7114</v>
      </c>
      <c r="O43" s="246">
        <v>6018</v>
      </c>
      <c r="P43" s="246">
        <v>5163</v>
      </c>
      <c r="Q43" s="246">
        <v>74350</v>
      </c>
      <c r="R43" s="45"/>
      <c r="S43" s="70">
        <v>49288</v>
      </c>
      <c r="T43" s="71">
        <v>1.5084807661093977</v>
      </c>
      <c r="V43" s="192"/>
    </row>
    <row r="44" spans="1:22" ht="15.75" customHeight="1">
      <c r="A44" s="149"/>
    </row>
    <row r="232" spans="3:4">
      <c r="C232" s="73"/>
      <c r="D232" s="73"/>
    </row>
    <row r="236" spans="3:4">
      <c r="C236" s="73"/>
      <c r="D236" s="73"/>
    </row>
  </sheetData>
  <mergeCells count="7">
    <mergeCell ref="E3:Q3"/>
    <mergeCell ref="S3:T3"/>
    <mergeCell ref="A4:C4"/>
    <mergeCell ref="A17:C17"/>
    <mergeCell ref="A29:C29"/>
    <mergeCell ref="B15:C15"/>
    <mergeCell ref="B14:C14"/>
  </mergeCells>
  <phoneticPr fontId="117" type="noConversion"/>
  <printOptions horizontalCentered="1" verticalCentered="1"/>
  <pageMargins left="0.25" right="0.25" top="0.75" bottom="0.75" header="0.3" footer="0.3"/>
  <pageSetup paperSize="9" scale="7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showGridLines="0" zoomScale="90" zoomScaleNormal="90" workbookViewId="0">
      <selection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2.875" style="6" customWidth="1"/>
    <col min="4" max="4" width="0.375" style="6" customWidth="1"/>
    <col min="5" max="16" width="7.5" style="255" customWidth="1"/>
    <col min="17" max="17" width="8.125" style="255" customWidth="1"/>
    <col min="18" max="18" width="0.375" style="279" customWidth="1"/>
    <col min="19" max="19" width="8.125" style="255" customWidth="1"/>
    <col min="20" max="20" width="7.875" style="255" customWidth="1"/>
    <col min="21" max="16384" width="9" style="6"/>
  </cols>
  <sheetData>
    <row r="1" spans="1:20" s="5" customFormat="1" ht="30.75" customHeight="1" thickBot="1">
      <c r="A1" s="4" t="s">
        <v>93</v>
      </c>
      <c r="B1" s="4"/>
      <c r="C1" s="4"/>
      <c r="D1" s="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</row>
    <row r="2" spans="1:20" ht="20.25" customHeight="1">
      <c r="Q2" s="256"/>
      <c r="R2" s="257"/>
      <c r="S2" s="256"/>
      <c r="T2" s="256" t="s">
        <v>83</v>
      </c>
    </row>
    <row r="3" spans="1:20" ht="20.25" customHeight="1">
      <c r="E3" s="660" t="s">
        <v>92</v>
      </c>
      <c r="F3" s="661"/>
      <c r="G3" s="661"/>
      <c r="H3" s="661"/>
      <c r="I3" s="661"/>
      <c r="J3" s="661"/>
      <c r="K3" s="661"/>
      <c r="L3" s="661"/>
      <c r="M3" s="661"/>
      <c r="N3" s="661"/>
      <c r="O3" s="661"/>
      <c r="P3" s="661"/>
      <c r="Q3" s="662"/>
      <c r="R3" s="258"/>
      <c r="S3" s="658" t="s">
        <v>49</v>
      </c>
      <c r="T3" s="659"/>
    </row>
    <row r="4" spans="1:20" ht="16.5">
      <c r="A4" s="634" t="s">
        <v>172</v>
      </c>
      <c r="B4" s="635"/>
      <c r="C4" s="636"/>
      <c r="D4" s="10"/>
      <c r="E4" s="235" t="s">
        <v>2</v>
      </c>
      <c r="F4" s="259" t="s">
        <v>165</v>
      </c>
      <c r="G4" s="259" t="s">
        <v>166</v>
      </c>
      <c r="H4" s="259" t="s">
        <v>167</v>
      </c>
      <c r="I4" s="259" t="s">
        <v>168</v>
      </c>
      <c r="J4" s="259" t="s">
        <v>169</v>
      </c>
      <c r="K4" s="259" t="s">
        <v>173</v>
      </c>
      <c r="L4" s="259" t="s">
        <v>174</v>
      </c>
      <c r="M4" s="259" t="s">
        <v>175</v>
      </c>
      <c r="N4" s="259" t="s">
        <v>176</v>
      </c>
      <c r="O4" s="259" t="s">
        <v>177</v>
      </c>
      <c r="P4" s="259" t="s">
        <v>178</v>
      </c>
      <c r="Q4" s="236" t="s">
        <v>179</v>
      </c>
      <c r="R4" s="260"/>
      <c r="S4" s="236" t="s">
        <v>180</v>
      </c>
      <c r="T4" s="236" t="s">
        <v>181</v>
      </c>
    </row>
    <row r="5" spans="1:20" ht="2.25" customHeight="1">
      <c r="A5" s="10"/>
      <c r="B5" s="10"/>
      <c r="C5" s="10"/>
      <c r="D5" s="10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2"/>
      <c r="Q5" s="263"/>
      <c r="R5" s="264"/>
      <c r="S5" s="263"/>
      <c r="T5" s="263"/>
    </row>
    <row r="6" spans="1:20" ht="15.75" customHeight="1">
      <c r="A6" s="18" t="s">
        <v>179</v>
      </c>
      <c r="B6" s="221" t="s">
        <v>182</v>
      </c>
      <c r="C6" s="20" t="s">
        <v>183</v>
      </c>
      <c r="D6" s="10"/>
      <c r="E6" s="226">
        <v>487</v>
      </c>
      <c r="F6" s="227">
        <v>556</v>
      </c>
      <c r="G6" s="227">
        <v>564</v>
      </c>
      <c r="H6" s="227">
        <v>842</v>
      </c>
      <c r="I6" s="227">
        <v>794</v>
      </c>
      <c r="J6" s="227">
        <v>881</v>
      </c>
      <c r="K6" s="227">
        <v>1195</v>
      </c>
      <c r="L6" s="227">
        <v>903</v>
      </c>
      <c r="M6" s="227">
        <v>965</v>
      </c>
      <c r="N6" s="227">
        <v>1203</v>
      </c>
      <c r="O6" s="227">
        <v>1316</v>
      </c>
      <c r="P6" s="227">
        <v>1413</v>
      </c>
      <c r="Q6" s="227">
        <v>11119</v>
      </c>
      <c r="R6" s="232"/>
      <c r="S6" s="227">
        <v>4181</v>
      </c>
      <c r="T6" s="265">
        <v>2.6594116240133938</v>
      </c>
    </row>
    <row r="7" spans="1:20" ht="15.75" customHeight="1">
      <c r="A7" s="25"/>
      <c r="B7" s="222"/>
      <c r="C7" s="27" t="s">
        <v>184</v>
      </c>
      <c r="D7" s="10"/>
      <c r="E7" s="228">
        <v>1027</v>
      </c>
      <c r="F7" s="229">
        <v>896</v>
      </c>
      <c r="G7" s="229">
        <v>1192</v>
      </c>
      <c r="H7" s="229">
        <v>1959</v>
      </c>
      <c r="I7" s="229">
        <v>2179</v>
      </c>
      <c r="J7" s="229">
        <v>2295</v>
      </c>
      <c r="K7" s="229">
        <v>1821</v>
      </c>
      <c r="L7" s="229">
        <v>2199</v>
      </c>
      <c r="M7" s="229">
        <v>1743</v>
      </c>
      <c r="N7" s="229">
        <v>1911</v>
      </c>
      <c r="O7" s="229">
        <v>1954</v>
      </c>
      <c r="P7" s="229">
        <v>1395</v>
      </c>
      <c r="Q7" s="229">
        <v>20571</v>
      </c>
      <c r="R7" s="232"/>
      <c r="S7" s="229">
        <v>6032</v>
      </c>
      <c r="T7" s="266">
        <v>3.4103116710875332</v>
      </c>
    </row>
    <row r="8" spans="1:20" ht="15.75" customHeight="1">
      <c r="A8" s="25"/>
      <c r="B8" s="222"/>
      <c r="C8" s="27" t="s">
        <v>185</v>
      </c>
      <c r="D8" s="10"/>
      <c r="E8" s="228">
        <v>856</v>
      </c>
      <c r="F8" s="229">
        <v>677</v>
      </c>
      <c r="G8" s="229">
        <v>670</v>
      </c>
      <c r="H8" s="229">
        <v>1032</v>
      </c>
      <c r="I8" s="229">
        <v>848</v>
      </c>
      <c r="J8" s="229">
        <v>510</v>
      </c>
      <c r="K8" s="229">
        <v>916</v>
      </c>
      <c r="L8" s="229">
        <v>482</v>
      </c>
      <c r="M8" s="229">
        <v>364</v>
      </c>
      <c r="N8" s="229">
        <v>356</v>
      </c>
      <c r="O8" s="229">
        <v>256</v>
      </c>
      <c r="P8" s="229">
        <v>601</v>
      </c>
      <c r="Q8" s="229">
        <v>7568</v>
      </c>
      <c r="R8" s="232"/>
      <c r="S8" s="229">
        <v>4926</v>
      </c>
      <c r="T8" s="266">
        <v>1.5363377994315874</v>
      </c>
    </row>
    <row r="9" spans="1:20" ht="15.75" customHeight="1">
      <c r="A9" s="25"/>
      <c r="B9" s="222"/>
      <c r="C9" s="27" t="s">
        <v>85</v>
      </c>
      <c r="D9" s="10"/>
      <c r="E9" s="228">
        <v>0</v>
      </c>
      <c r="F9" s="229">
        <v>0</v>
      </c>
      <c r="G9" s="229">
        <v>0</v>
      </c>
      <c r="H9" s="229">
        <v>0</v>
      </c>
      <c r="I9" s="229">
        <v>0</v>
      </c>
      <c r="J9" s="229">
        <v>0</v>
      </c>
      <c r="K9" s="229">
        <v>28</v>
      </c>
      <c r="L9" s="229">
        <v>14</v>
      </c>
      <c r="M9" s="229">
        <v>966</v>
      </c>
      <c r="N9" s="229">
        <v>604</v>
      </c>
      <c r="O9" s="229">
        <v>1003</v>
      </c>
      <c r="P9" s="229">
        <v>1967</v>
      </c>
      <c r="Q9" s="229">
        <v>4582</v>
      </c>
      <c r="R9" s="232"/>
      <c r="S9" s="229">
        <v>0</v>
      </c>
      <c r="T9" s="266"/>
    </row>
    <row r="10" spans="1:20" ht="15.75" customHeight="1">
      <c r="A10" s="25"/>
      <c r="B10" s="224" t="s">
        <v>186</v>
      </c>
      <c r="C10" s="32" t="s">
        <v>90</v>
      </c>
      <c r="D10" s="10"/>
      <c r="E10" s="230">
        <v>1584</v>
      </c>
      <c r="F10" s="231">
        <v>1788</v>
      </c>
      <c r="G10" s="231">
        <v>2305</v>
      </c>
      <c r="H10" s="231">
        <v>2112</v>
      </c>
      <c r="I10" s="231">
        <v>2035</v>
      </c>
      <c r="J10" s="231">
        <v>2669</v>
      </c>
      <c r="K10" s="231">
        <v>2096</v>
      </c>
      <c r="L10" s="231">
        <v>1963</v>
      </c>
      <c r="M10" s="231">
        <v>1929</v>
      </c>
      <c r="N10" s="231">
        <v>2250</v>
      </c>
      <c r="O10" s="231">
        <v>2126</v>
      </c>
      <c r="P10" s="231">
        <v>2286</v>
      </c>
      <c r="Q10" s="231">
        <v>25143</v>
      </c>
      <c r="R10" s="232"/>
      <c r="S10" s="231">
        <v>12002</v>
      </c>
      <c r="T10" s="267">
        <v>2.094900849858357</v>
      </c>
    </row>
    <row r="11" spans="1:20" ht="15.75" customHeight="1">
      <c r="A11" s="25"/>
      <c r="B11" s="222" t="s">
        <v>187</v>
      </c>
      <c r="C11" s="27" t="s">
        <v>188</v>
      </c>
      <c r="D11" s="10"/>
      <c r="E11" s="228">
        <v>153</v>
      </c>
      <c r="F11" s="229">
        <v>241</v>
      </c>
      <c r="G11" s="229">
        <v>326</v>
      </c>
      <c r="H11" s="229">
        <v>389</v>
      </c>
      <c r="I11" s="229">
        <v>466</v>
      </c>
      <c r="J11" s="229">
        <v>396</v>
      </c>
      <c r="K11" s="229">
        <v>566</v>
      </c>
      <c r="L11" s="229">
        <v>381</v>
      </c>
      <c r="M11" s="229">
        <v>393</v>
      </c>
      <c r="N11" s="229">
        <v>325</v>
      </c>
      <c r="O11" s="229">
        <v>306</v>
      </c>
      <c r="P11" s="229">
        <v>516</v>
      </c>
      <c r="Q11" s="229">
        <v>4458</v>
      </c>
      <c r="R11" s="232"/>
      <c r="S11" s="229">
        <v>2655</v>
      </c>
      <c r="T11" s="266">
        <v>1.6790960451977401</v>
      </c>
    </row>
    <row r="12" spans="1:20" ht="15.75" customHeight="1">
      <c r="A12" s="25"/>
      <c r="B12" s="224" t="s">
        <v>189</v>
      </c>
      <c r="C12" s="32" t="s">
        <v>190</v>
      </c>
      <c r="D12" s="10"/>
      <c r="E12" s="230">
        <v>294</v>
      </c>
      <c r="F12" s="231">
        <v>317</v>
      </c>
      <c r="G12" s="231">
        <v>402</v>
      </c>
      <c r="H12" s="231">
        <v>400</v>
      </c>
      <c r="I12" s="231">
        <v>388</v>
      </c>
      <c r="J12" s="231">
        <v>400</v>
      </c>
      <c r="K12" s="231">
        <v>431</v>
      </c>
      <c r="L12" s="231">
        <v>341</v>
      </c>
      <c r="M12" s="231">
        <v>324</v>
      </c>
      <c r="N12" s="231">
        <v>458</v>
      </c>
      <c r="O12" s="231">
        <v>420</v>
      </c>
      <c r="P12" s="231">
        <v>542</v>
      </c>
      <c r="Q12" s="231">
        <v>4717</v>
      </c>
      <c r="R12" s="232"/>
      <c r="S12" s="231">
        <v>2817</v>
      </c>
      <c r="T12" s="267">
        <v>1.6744763933262337</v>
      </c>
    </row>
    <row r="13" spans="1:20" ht="15.75" customHeight="1">
      <c r="A13" s="25"/>
      <c r="B13" s="225"/>
      <c r="C13" s="247" t="s">
        <v>191</v>
      </c>
      <c r="D13" s="10"/>
      <c r="E13" s="230">
        <v>200</v>
      </c>
      <c r="F13" s="231">
        <v>215</v>
      </c>
      <c r="G13" s="231">
        <v>265</v>
      </c>
      <c r="H13" s="231">
        <v>313</v>
      </c>
      <c r="I13" s="231">
        <v>318</v>
      </c>
      <c r="J13" s="231">
        <v>271</v>
      </c>
      <c r="K13" s="231">
        <v>316</v>
      </c>
      <c r="L13" s="231">
        <v>251</v>
      </c>
      <c r="M13" s="231">
        <v>231</v>
      </c>
      <c r="N13" s="231">
        <v>338</v>
      </c>
      <c r="O13" s="231">
        <v>389</v>
      </c>
      <c r="P13" s="231">
        <v>482</v>
      </c>
      <c r="Q13" s="231">
        <v>3589</v>
      </c>
      <c r="R13" s="232"/>
      <c r="S13" s="231">
        <v>2683</v>
      </c>
      <c r="T13" s="267">
        <v>1.3376816995900112</v>
      </c>
    </row>
    <row r="14" spans="1:20" ht="15.75" customHeight="1">
      <c r="A14" s="39"/>
      <c r="B14" s="40" t="s">
        <v>179</v>
      </c>
      <c r="C14" s="41"/>
      <c r="D14" s="42"/>
      <c r="E14" s="233">
        <v>4601</v>
      </c>
      <c r="F14" s="238">
        <v>4690</v>
      </c>
      <c r="G14" s="238">
        <v>5724</v>
      </c>
      <c r="H14" s="238">
        <v>7047</v>
      </c>
      <c r="I14" s="238">
        <v>7028</v>
      </c>
      <c r="J14" s="238">
        <v>7422</v>
      </c>
      <c r="K14" s="238">
        <v>7369</v>
      </c>
      <c r="L14" s="238">
        <v>6534</v>
      </c>
      <c r="M14" s="238">
        <v>6915</v>
      </c>
      <c r="N14" s="238">
        <v>7445</v>
      </c>
      <c r="O14" s="238">
        <v>7770</v>
      </c>
      <c r="P14" s="238">
        <v>9202</v>
      </c>
      <c r="Q14" s="238">
        <v>81747</v>
      </c>
      <c r="R14" s="268"/>
      <c r="S14" s="238">
        <v>35296</v>
      </c>
      <c r="T14" s="269">
        <v>2.3160414777878513</v>
      </c>
    </row>
    <row r="15" spans="1:20" ht="12" customHeight="1">
      <c r="A15" s="47"/>
      <c r="B15" s="47"/>
      <c r="C15" s="47"/>
      <c r="D15" s="48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1"/>
      <c r="S15" s="270"/>
      <c r="T15" s="270"/>
    </row>
    <row r="16" spans="1:20" ht="12" customHeight="1">
      <c r="A16" s="51"/>
      <c r="B16" s="51"/>
      <c r="C16" s="51"/>
      <c r="D16" s="52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71"/>
      <c r="S16" s="234"/>
      <c r="T16" s="234"/>
    </row>
    <row r="17" spans="1:20" ht="16.5">
      <c r="A17" s="634" t="s">
        <v>192</v>
      </c>
      <c r="B17" s="635"/>
      <c r="C17" s="636"/>
      <c r="D17" s="10"/>
      <c r="E17" s="235" t="s">
        <v>2</v>
      </c>
      <c r="F17" s="259" t="s">
        <v>165</v>
      </c>
      <c r="G17" s="259" t="s">
        <v>166</v>
      </c>
      <c r="H17" s="259" t="s">
        <v>167</v>
      </c>
      <c r="I17" s="259" t="s">
        <v>168</v>
      </c>
      <c r="J17" s="259" t="s">
        <v>169</v>
      </c>
      <c r="K17" s="259" t="s">
        <v>173</v>
      </c>
      <c r="L17" s="259" t="s">
        <v>174</v>
      </c>
      <c r="M17" s="259" t="s">
        <v>175</v>
      </c>
      <c r="N17" s="259" t="s">
        <v>176</v>
      </c>
      <c r="O17" s="259" t="s">
        <v>177</v>
      </c>
      <c r="P17" s="259" t="s">
        <v>178</v>
      </c>
      <c r="Q17" s="236" t="s">
        <v>179</v>
      </c>
      <c r="R17" s="260"/>
      <c r="S17" s="236" t="s">
        <v>180</v>
      </c>
      <c r="T17" s="236" t="s">
        <v>181</v>
      </c>
    </row>
    <row r="18" spans="1:20" ht="2.25" customHeight="1">
      <c r="A18" s="10"/>
      <c r="B18" s="10"/>
      <c r="C18" s="10"/>
      <c r="D18" s="10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271"/>
      <c r="S18" s="237"/>
      <c r="T18" s="237"/>
    </row>
    <row r="19" spans="1:20" ht="15.75" customHeight="1">
      <c r="A19" s="18" t="s">
        <v>193</v>
      </c>
      <c r="B19" s="221" t="s">
        <v>182</v>
      </c>
      <c r="C19" s="20" t="s">
        <v>183</v>
      </c>
      <c r="D19" s="10"/>
      <c r="E19" s="226">
        <v>212</v>
      </c>
      <c r="F19" s="227">
        <v>222</v>
      </c>
      <c r="G19" s="227">
        <v>289</v>
      </c>
      <c r="H19" s="227">
        <v>360</v>
      </c>
      <c r="I19" s="227">
        <v>264</v>
      </c>
      <c r="J19" s="227">
        <v>353</v>
      </c>
      <c r="K19" s="227">
        <v>270</v>
      </c>
      <c r="L19" s="227">
        <v>431</v>
      </c>
      <c r="M19" s="227">
        <v>608</v>
      </c>
      <c r="N19" s="227">
        <v>820</v>
      </c>
      <c r="O19" s="227">
        <v>951</v>
      </c>
      <c r="P19" s="227">
        <v>1055</v>
      </c>
      <c r="Q19" s="227">
        <v>5835</v>
      </c>
      <c r="R19" s="232"/>
      <c r="S19" s="227">
        <v>2637</v>
      </c>
      <c r="T19" s="272">
        <v>1.2127417519908987</v>
      </c>
    </row>
    <row r="20" spans="1:20" ht="15.75" customHeight="1">
      <c r="A20" s="25"/>
      <c r="B20" s="222"/>
      <c r="C20" s="27" t="s">
        <v>184</v>
      </c>
      <c r="D20" s="10"/>
      <c r="E20" s="228">
        <v>158</v>
      </c>
      <c r="F20" s="229">
        <v>155</v>
      </c>
      <c r="G20" s="229">
        <v>196</v>
      </c>
      <c r="H20" s="229">
        <v>183</v>
      </c>
      <c r="I20" s="229">
        <v>188</v>
      </c>
      <c r="J20" s="229">
        <v>170</v>
      </c>
      <c r="K20" s="229">
        <v>154</v>
      </c>
      <c r="L20" s="229">
        <v>89</v>
      </c>
      <c r="M20" s="229">
        <v>52</v>
      </c>
      <c r="N20" s="229">
        <v>53</v>
      </c>
      <c r="O20" s="229">
        <v>36</v>
      </c>
      <c r="P20" s="229">
        <v>80</v>
      </c>
      <c r="Q20" s="229">
        <v>1514</v>
      </c>
      <c r="R20" s="232"/>
      <c r="S20" s="229">
        <v>2695</v>
      </c>
      <c r="T20" s="273">
        <v>-0.4382189239332096</v>
      </c>
    </row>
    <row r="21" spans="1:20" ht="15.75" customHeight="1">
      <c r="A21" s="25"/>
      <c r="B21" s="222"/>
      <c r="C21" s="27" t="s">
        <v>185</v>
      </c>
      <c r="D21" s="10"/>
      <c r="E21" s="228">
        <v>109</v>
      </c>
      <c r="F21" s="229">
        <v>106</v>
      </c>
      <c r="G21" s="229">
        <v>179</v>
      </c>
      <c r="H21" s="229">
        <v>197</v>
      </c>
      <c r="I21" s="229">
        <v>148</v>
      </c>
      <c r="J21" s="229">
        <v>170</v>
      </c>
      <c r="K21" s="229">
        <v>168</v>
      </c>
      <c r="L21" s="229">
        <v>103</v>
      </c>
      <c r="M21" s="229">
        <v>77</v>
      </c>
      <c r="N21" s="229">
        <v>52</v>
      </c>
      <c r="O21" s="229">
        <v>48</v>
      </c>
      <c r="P21" s="229">
        <v>53</v>
      </c>
      <c r="Q21" s="229">
        <v>1410</v>
      </c>
      <c r="R21" s="232"/>
      <c r="S21" s="229">
        <v>2116</v>
      </c>
      <c r="T21" s="273">
        <v>-0.33364839319470696</v>
      </c>
    </row>
    <row r="22" spans="1:20" ht="15.75" customHeight="1">
      <c r="A22" s="25"/>
      <c r="B22" s="222"/>
      <c r="C22" s="27" t="s">
        <v>194</v>
      </c>
      <c r="D22" s="10"/>
      <c r="E22" s="228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>
        <v>0</v>
      </c>
      <c r="R22" s="232"/>
      <c r="S22" s="229">
        <v>0</v>
      </c>
      <c r="T22" s="273"/>
    </row>
    <row r="23" spans="1:20" ht="15.75" customHeight="1">
      <c r="A23" s="25"/>
      <c r="B23" s="224" t="s">
        <v>186</v>
      </c>
      <c r="C23" s="32" t="s">
        <v>195</v>
      </c>
      <c r="D23" s="10"/>
      <c r="E23" s="230">
        <v>989</v>
      </c>
      <c r="F23" s="231">
        <v>962</v>
      </c>
      <c r="G23" s="231">
        <v>1170</v>
      </c>
      <c r="H23" s="231">
        <v>1117</v>
      </c>
      <c r="I23" s="231">
        <v>1208</v>
      </c>
      <c r="J23" s="231">
        <v>1497</v>
      </c>
      <c r="K23" s="231">
        <v>1271</v>
      </c>
      <c r="L23" s="231">
        <v>1190</v>
      </c>
      <c r="M23" s="231">
        <v>1055</v>
      </c>
      <c r="N23" s="231">
        <v>1106</v>
      </c>
      <c r="O23" s="231">
        <v>1090</v>
      </c>
      <c r="P23" s="231">
        <v>1399</v>
      </c>
      <c r="Q23" s="231">
        <v>14054</v>
      </c>
      <c r="R23" s="232"/>
      <c r="S23" s="231">
        <v>8532</v>
      </c>
      <c r="T23" s="274">
        <v>0.64721050164088134</v>
      </c>
    </row>
    <row r="24" spans="1:20" ht="15.75" customHeight="1">
      <c r="A24" s="25"/>
      <c r="B24" s="222" t="s">
        <v>187</v>
      </c>
      <c r="C24" s="27" t="s">
        <v>188</v>
      </c>
      <c r="D24" s="10"/>
      <c r="E24" s="228">
        <v>56</v>
      </c>
      <c r="F24" s="229">
        <v>48</v>
      </c>
      <c r="G24" s="229">
        <v>55</v>
      </c>
      <c r="H24" s="229">
        <v>76</v>
      </c>
      <c r="I24" s="229">
        <v>201</v>
      </c>
      <c r="J24" s="229">
        <v>143</v>
      </c>
      <c r="K24" s="229">
        <v>150</v>
      </c>
      <c r="L24" s="229">
        <v>109</v>
      </c>
      <c r="M24" s="229">
        <v>119</v>
      </c>
      <c r="N24" s="229">
        <v>132</v>
      </c>
      <c r="O24" s="229">
        <v>124</v>
      </c>
      <c r="P24" s="229">
        <v>180</v>
      </c>
      <c r="Q24" s="229">
        <v>1393</v>
      </c>
      <c r="R24" s="232"/>
      <c r="S24" s="229">
        <v>748</v>
      </c>
      <c r="T24" s="273">
        <v>0.86229946524064172</v>
      </c>
    </row>
    <row r="25" spans="1:20" ht="15.75" customHeight="1">
      <c r="A25" s="25"/>
      <c r="B25" s="224" t="s">
        <v>189</v>
      </c>
      <c r="C25" s="32" t="s">
        <v>190</v>
      </c>
      <c r="D25" s="10"/>
      <c r="E25" s="230">
        <v>291</v>
      </c>
      <c r="F25" s="231">
        <v>315</v>
      </c>
      <c r="G25" s="231">
        <v>401</v>
      </c>
      <c r="H25" s="231">
        <v>400</v>
      </c>
      <c r="I25" s="231">
        <v>383</v>
      </c>
      <c r="J25" s="231">
        <v>400</v>
      </c>
      <c r="K25" s="231">
        <v>409</v>
      </c>
      <c r="L25" s="231">
        <v>333</v>
      </c>
      <c r="M25" s="231">
        <v>323</v>
      </c>
      <c r="N25" s="231">
        <v>453</v>
      </c>
      <c r="O25" s="231">
        <v>419</v>
      </c>
      <c r="P25" s="231">
        <v>537</v>
      </c>
      <c r="Q25" s="231">
        <v>4664</v>
      </c>
      <c r="R25" s="232"/>
      <c r="S25" s="231">
        <v>2778</v>
      </c>
      <c r="T25" s="274">
        <v>0.67890568754499636</v>
      </c>
    </row>
    <row r="26" spans="1:20" ht="15.75" customHeight="1">
      <c r="A26" s="25"/>
      <c r="B26" s="225"/>
      <c r="C26" s="247" t="s">
        <v>191</v>
      </c>
      <c r="D26" s="10"/>
      <c r="E26" s="230">
        <v>200</v>
      </c>
      <c r="F26" s="231">
        <v>215</v>
      </c>
      <c r="G26" s="231">
        <v>265</v>
      </c>
      <c r="H26" s="231">
        <v>313</v>
      </c>
      <c r="I26" s="231">
        <v>318</v>
      </c>
      <c r="J26" s="231">
        <v>271</v>
      </c>
      <c r="K26" s="231">
        <v>316</v>
      </c>
      <c r="L26" s="231">
        <v>251</v>
      </c>
      <c r="M26" s="231">
        <v>231</v>
      </c>
      <c r="N26" s="231">
        <v>338</v>
      </c>
      <c r="O26" s="231">
        <v>389</v>
      </c>
      <c r="P26" s="231">
        <v>482</v>
      </c>
      <c r="Q26" s="231">
        <v>3589</v>
      </c>
      <c r="R26" s="232"/>
      <c r="S26" s="231">
        <v>2683</v>
      </c>
      <c r="T26" s="274">
        <v>0.33768169959001115</v>
      </c>
    </row>
    <row r="27" spans="1:20" ht="15.75" customHeight="1">
      <c r="A27" s="39"/>
      <c r="B27" s="40" t="s">
        <v>179</v>
      </c>
      <c r="C27" s="41"/>
      <c r="D27" s="42"/>
      <c r="E27" s="233">
        <v>2015</v>
      </c>
      <c r="F27" s="238">
        <v>2023</v>
      </c>
      <c r="G27" s="238">
        <v>2555</v>
      </c>
      <c r="H27" s="238">
        <v>2646</v>
      </c>
      <c r="I27" s="238">
        <v>2710</v>
      </c>
      <c r="J27" s="238">
        <v>3004</v>
      </c>
      <c r="K27" s="238">
        <v>2738</v>
      </c>
      <c r="L27" s="238">
        <v>2506</v>
      </c>
      <c r="M27" s="238">
        <v>2465</v>
      </c>
      <c r="N27" s="238">
        <v>2954</v>
      </c>
      <c r="O27" s="238">
        <v>3057</v>
      </c>
      <c r="P27" s="238">
        <v>3786</v>
      </c>
      <c r="Q27" s="238">
        <v>32459</v>
      </c>
      <c r="R27" s="268"/>
      <c r="S27" s="238">
        <v>22189</v>
      </c>
      <c r="T27" s="275">
        <v>1.4628419487133264</v>
      </c>
    </row>
    <row r="28" spans="1:20" ht="12" customHeight="1">
      <c r="A28" s="42"/>
      <c r="B28" s="42"/>
      <c r="C28" s="42"/>
      <c r="D28" s="10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71"/>
      <c r="S28" s="237"/>
      <c r="T28" s="237"/>
    </row>
    <row r="29" spans="1:20" ht="16.5">
      <c r="A29" s="634" t="s">
        <v>196</v>
      </c>
      <c r="B29" s="635"/>
      <c r="C29" s="636"/>
      <c r="D29" s="10"/>
      <c r="E29" s="235" t="s">
        <v>2</v>
      </c>
      <c r="F29" s="259" t="s">
        <v>165</v>
      </c>
      <c r="G29" s="259" t="s">
        <v>166</v>
      </c>
      <c r="H29" s="259" t="s">
        <v>167</v>
      </c>
      <c r="I29" s="259" t="s">
        <v>168</v>
      </c>
      <c r="J29" s="259" t="s">
        <v>169</v>
      </c>
      <c r="K29" s="259" t="s">
        <v>173</v>
      </c>
      <c r="L29" s="259" t="s">
        <v>174</v>
      </c>
      <c r="M29" s="259" t="s">
        <v>175</v>
      </c>
      <c r="N29" s="259" t="s">
        <v>176</v>
      </c>
      <c r="O29" s="259" t="s">
        <v>177</v>
      </c>
      <c r="P29" s="259" t="s">
        <v>178</v>
      </c>
      <c r="Q29" s="236" t="s">
        <v>179</v>
      </c>
      <c r="R29" s="260"/>
      <c r="S29" s="236" t="s">
        <v>180</v>
      </c>
      <c r="T29" s="236" t="s">
        <v>181</v>
      </c>
    </row>
    <row r="30" spans="1:20" ht="2.25" customHeight="1">
      <c r="A30" s="10"/>
      <c r="B30" s="10"/>
      <c r="C30" s="10"/>
      <c r="D30" s="10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71"/>
      <c r="S30" s="237"/>
      <c r="T30" s="237"/>
    </row>
    <row r="31" spans="1:20" ht="15.75" customHeight="1">
      <c r="A31" s="248" t="s">
        <v>193</v>
      </c>
      <c r="B31" s="249" t="s">
        <v>182</v>
      </c>
      <c r="C31" s="250" t="s">
        <v>183</v>
      </c>
      <c r="D31" s="10"/>
      <c r="E31" s="226">
        <v>245</v>
      </c>
      <c r="F31" s="227">
        <v>274</v>
      </c>
      <c r="G31" s="227">
        <v>275</v>
      </c>
      <c r="H31" s="227">
        <v>482</v>
      </c>
      <c r="I31" s="227">
        <v>500</v>
      </c>
      <c r="J31" s="227">
        <v>438</v>
      </c>
      <c r="K31" s="227">
        <v>895</v>
      </c>
      <c r="L31" s="227">
        <v>442</v>
      </c>
      <c r="M31" s="227">
        <v>357</v>
      </c>
      <c r="N31" s="227">
        <v>383</v>
      </c>
      <c r="O31" s="227">
        <v>365</v>
      </c>
      <c r="P31" s="227">
        <v>358</v>
      </c>
      <c r="Q31" s="227">
        <v>5014</v>
      </c>
      <c r="R31" s="232"/>
      <c r="S31" s="227">
        <v>1454</v>
      </c>
      <c r="T31" s="265">
        <v>3.4484181568088035</v>
      </c>
    </row>
    <row r="32" spans="1:20" ht="15.75" customHeight="1">
      <c r="A32" s="251"/>
      <c r="B32" s="252"/>
      <c r="C32" s="253" t="s">
        <v>184</v>
      </c>
      <c r="D32" s="10"/>
      <c r="E32" s="228">
        <v>719</v>
      </c>
      <c r="F32" s="229">
        <v>589</v>
      </c>
      <c r="G32" s="229">
        <v>996</v>
      </c>
      <c r="H32" s="229">
        <v>1776</v>
      </c>
      <c r="I32" s="229">
        <v>1841</v>
      </c>
      <c r="J32" s="229">
        <v>1945</v>
      </c>
      <c r="K32" s="229">
        <v>1367</v>
      </c>
      <c r="L32" s="229">
        <v>1780</v>
      </c>
      <c r="M32" s="229">
        <v>1691</v>
      </c>
      <c r="N32" s="229">
        <v>1858</v>
      </c>
      <c r="O32" s="229">
        <v>1918</v>
      </c>
      <c r="P32" s="229">
        <v>1315</v>
      </c>
      <c r="Q32" s="229">
        <v>17795</v>
      </c>
      <c r="R32" s="232"/>
      <c r="S32" s="229">
        <v>3067</v>
      </c>
      <c r="T32" s="266">
        <v>5.8020867297032934</v>
      </c>
    </row>
    <row r="33" spans="1:20" ht="15.75" customHeight="1">
      <c r="A33" s="251"/>
      <c r="B33" s="252"/>
      <c r="C33" s="253" t="s">
        <v>185</v>
      </c>
      <c r="D33" s="10"/>
      <c r="E33" s="228">
        <v>747</v>
      </c>
      <c r="F33" s="229">
        <v>571</v>
      </c>
      <c r="G33" s="229">
        <v>491</v>
      </c>
      <c r="H33" s="229">
        <v>835</v>
      </c>
      <c r="I33" s="229">
        <v>700</v>
      </c>
      <c r="J33" s="229">
        <v>340</v>
      </c>
      <c r="K33" s="229">
        <v>748</v>
      </c>
      <c r="L33" s="229">
        <v>379</v>
      </c>
      <c r="M33" s="229">
        <v>287</v>
      </c>
      <c r="N33" s="229">
        <v>304</v>
      </c>
      <c r="O33" s="229">
        <v>208</v>
      </c>
      <c r="P33" s="229">
        <v>548</v>
      </c>
      <c r="Q33" s="229">
        <v>6158</v>
      </c>
      <c r="R33" s="232"/>
      <c r="S33" s="229">
        <v>2810</v>
      </c>
      <c r="T33" s="266">
        <v>2.1914590747330962</v>
      </c>
    </row>
    <row r="34" spans="1:20" ht="15.75" customHeight="1">
      <c r="A34" s="251"/>
      <c r="B34" s="252"/>
      <c r="C34" s="253" t="s">
        <v>194</v>
      </c>
      <c r="D34" s="10"/>
      <c r="E34" s="228"/>
      <c r="F34" s="229"/>
      <c r="G34" s="229"/>
      <c r="H34" s="229"/>
      <c r="I34" s="229"/>
      <c r="J34" s="229"/>
      <c r="K34" s="229">
        <v>28</v>
      </c>
      <c r="L34" s="229">
        <v>14</v>
      </c>
      <c r="M34" s="229">
        <v>966</v>
      </c>
      <c r="N34" s="229">
        <v>604</v>
      </c>
      <c r="O34" s="229">
        <v>1003</v>
      </c>
      <c r="P34" s="229">
        <v>1967</v>
      </c>
      <c r="Q34" s="229">
        <v>4582</v>
      </c>
      <c r="R34" s="232"/>
      <c r="S34" s="229"/>
      <c r="T34" s="266"/>
    </row>
    <row r="35" spans="1:20" ht="15.75" customHeight="1">
      <c r="A35" s="25"/>
      <c r="B35" s="224" t="s">
        <v>186</v>
      </c>
      <c r="C35" s="32" t="s">
        <v>195</v>
      </c>
      <c r="D35" s="10"/>
      <c r="E35" s="230">
        <v>595</v>
      </c>
      <c r="F35" s="231">
        <v>826</v>
      </c>
      <c r="G35" s="231">
        <v>1135</v>
      </c>
      <c r="H35" s="231">
        <v>995</v>
      </c>
      <c r="I35" s="231">
        <v>827</v>
      </c>
      <c r="J35" s="231">
        <v>1172</v>
      </c>
      <c r="K35" s="231">
        <v>825</v>
      </c>
      <c r="L35" s="231">
        <v>773</v>
      </c>
      <c r="M35" s="231">
        <v>874</v>
      </c>
      <c r="N35" s="231">
        <v>1144</v>
      </c>
      <c r="O35" s="231">
        <v>1036</v>
      </c>
      <c r="P35" s="231">
        <v>887</v>
      </c>
      <c r="Q35" s="231">
        <v>11089</v>
      </c>
      <c r="R35" s="232"/>
      <c r="S35" s="231">
        <v>3470</v>
      </c>
      <c r="T35" s="267">
        <v>3.1956772334293948</v>
      </c>
    </row>
    <row r="36" spans="1:20" ht="15.75" customHeight="1">
      <c r="A36" s="25"/>
      <c r="B36" s="222" t="s">
        <v>187</v>
      </c>
      <c r="C36" s="27" t="s">
        <v>188</v>
      </c>
      <c r="D36" s="10"/>
      <c r="E36" s="228">
        <v>97</v>
      </c>
      <c r="F36" s="229">
        <v>193</v>
      </c>
      <c r="G36" s="229">
        <v>271</v>
      </c>
      <c r="H36" s="229">
        <v>313</v>
      </c>
      <c r="I36" s="229">
        <v>265</v>
      </c>
      <c r="J36" s="229">
        <v>253</v>
      </c>
      <c r="K36" s="229">
        <v>416</v>
      </c>
      <c r="L36" s="229">
        <v>272</v>
      </c>
      <c r="M36" s="229">
        <v>274</v>
      </c>
      <c r="N36" s="229">
        <v>193</v>
      </c>
      <c r="O36" s="229">
        <v>182</v>
      </c>
      <c r="P36" s="229">
        <v>336</v>
      </c>
      <c r="Q36" s="229">
        <v>3065</v>
      </c>
      <c r="R36" s="232"/>
      <c r="S36" s="229">
        <v>1907</v>
      </c>
      <c r="T36" s="266">
        <v>1.6072364971158888</v>
      </c>
    </row>
    <row r="37" spans="1:20" ht="15.75" customHeight="1">
      <c r="A37" s="25"/>
      <c r="B37" s="224" t="s">
        <v>189</v>
      </c>
      <c r="C37" s="32" t="s">
        <v>190</v>
      </c>
      <c r="D37" s="10"/>
      <c r="E37" s="230">
        <v>3</v>
      </c>
      <c r="F37" s="231">
        <v>2</v>
      </c>
      <c r="G37" s="231">
        <v>1</v>
      </c>
      <c r="H37" s="231"/>
      <c r="I37" s="231">
        <v>5</v>
      </c>
      <c r="J37" s="231"/>
      <c r="K37" s="231">
        <v>22</v>
      </c>
      <c r="L37" s="231">
        <v>8</v>
      </c>
      <c r="M37" s="231">
        <v>1</v>
      </c>
      <c r="N37" s="231">
        <v>5</v>
      </c>
      <c r="O37" s="231">
        <v>1</v>
      </c>
      <c r="P37" s="231">
        <v>5</v>
      </c>
      <c r="Q37" s="231">
        <v>53</v>
      </c>
      <c r="R37" s="232"/>
      <c r="S37" s="231">
        <v>39</v>
      </c>
      <c r="T37" s="267">
        <v>1.358974358974359</v>
      </c>
    </row>
    <row r="38" spans="1:20" ht="15.75" customHeight="1">
      <c r="A38" s="39"/>
      <c r="B38" s="40" t="s">
        <v>179</v>
      </c>
      <c r="C38" s="41"/>
      <c r="D38" s="42"/>
      <c r="E38" s="233">
        <v>2406</v>
      </c>
      <c r="F38" s="238">
        <v>2455</v>
      </c>
      <c r="G38" s="238">
        <v>3169</v>
      </c>
      <c r="H38" s="238">
        <v>4401</v>
      </c>
      <c r="I38" s="238">
        <v>4138</v>
      </c>
      <c r="J38" s="238">
        <v>4148</v>
      </c>
      <c r="K38" s="238">
        <v>4301</v>
      </c>
      <c r="L38" s="238">
        <v>3668</v>
      </c>
      <c r="M38" s="238">
        <v>4450</v>
      </c>
      <c r="N38" s="238">
        <v>4491</v>
      </c>
      <c r="O38" s="238">
        <v>4713</v>
      </c>
      <c r="P38" s="238">
        <v>5416</v>
      </c>
      <c r="Q38" s="238">
        <v>47756</v>
      </c>
      <c r="R38" s="268"/>
      <c r="S38" s="238">
        <v>12747</v>
      </c>
      <c r="T38" s="269">
        <v>3.7464501451321879</v>
      </c>
    </row>
    <row r="39" spans="1:20" ht="2.25" customHeight="1">
      <c r="A39" s="42"/>
      <c r="B39" s="42"/>
      <c r="C39" s="42"/>
      <c r="D39" s="10"/>
      <c r="E39" s="239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0"/>
      <c r="Q39" s="239"/>
      <c r="R39" s="276"/>
      <c r="S39" s="239"/>
      <c r="T39" s="239"/>
    </row>
    <row r="40" spans="1:20" ht="15.75" customHeight="1">
      <c r="A40" s="18" t="s">
        <v>197</v>
      </c>
      <c r="B40" s="223" t="s">
        <v>182</v>
      </c>
      <c r="C40" s="62" t="s">
        <v>0</v>
      </c>
      <c r="D40" s="63"/>
      <c r="E40" s="241">
        <v>30</v>
      </c>
      <c r="F40" s="242">
        <v>60</v>
      </c>
      <c r="G40" s="242"/>
      <c r="H40" s="242"/>
      <c r="I40" s="242">
        <v>30</v>
      </c>
      <c r="J40" s="242">
        <v>90</v>
      </c>
      <c r="K40" s="242">
        <v>30</v>
      </c>
      <c r="L40" s="242">
        <v>30</v>
      </c>
      <c r="M40" s="242"/>
      <c r="N40" s="242"/>
      <c r="O40" s="242"/>
      <c r="P40" s="242"/>
      <c r="Q40" s="242">
        <v>270</v>
      </c>
      <c r="R40" s="232"/>
      <c r="S40" s="242">
        <v>90</v>
      </c>
      <c r="T40" s="277">
        <v>3</v>
      </c>
    </row>
    <row r="41" spans="1:20" ht="15.75" customHeight="1">
      <c r="A41" s="25"/>
      <c r="B41" s="224"/>
      <c r="C41" s="32" t="s">
        <v>1</v>
      </c>
      <c r="D41" s="10"/>
      <c r="E41" s="230">
        <v>150</v>
      </c>
      <c r="F41" s="231">
        <v>152</v>
      </c>
      <c r="G41" s="231"/>
      <c r="H41" s="231"/>
      <c r="I41" s="231">
        <v>150</v>
      </c>
      <c r="J41" s="231">
        <v>180</v>
      </c>
      <c r="K41" s="231">
        <v>300</v>
      </c>
      <c r="L41" s="231">
        <v>330</v>
      </c>
      <c r="M41" s="231"/>
      <c r="N41" s="231"/>
      <c r="O41" s="231"/>
      <c r="P41" s="231"/>
      <c r="Q41" s="231">
        <v>1262</v>
      </c>
      <c r="R41" s="232"/>
      <c r="S41" s="231">
        <v>270</v>
      </c>
      <c r="T41" s="267">
        <v>4.674074074074074</v>
      </c>
    </row>
    <row r="42" spans="1:20" ht="15.75" customHeight="1">
      <c r="A42" s="39"/>
      <c r="B42" s="40" t="s">
        <v>179</v>
      </c>
      <c r="C42" s="41"/>
      <c r="D42" s="42"/>
      <c r="E42" s="233">
        <v>180</v>
      </c>
      <c r="F42" s="238">
        <v>212</v>
      </c>
      <c r="G42" s="238">
        <v>0</v>
      </c>
      <c r="H42" s="238">
        <v>0</v>
      </c>
      <c r="I42" s="238">
        <v>180</v>
      </c>
      <c r="J42" s="238">
        <v>270</v>
      </c>
      <c r="K42" s="238">
        <v>330</v>
      </c>
      <c r="L42" s="238">
        <v>360</v>
      </c>
      <c r="M42" s="238">
        <v>0</v>
      </c>
      <c r="N42" s="238">
        <v>0</v>
      </c>
      <c r="O42" s="238">
        <v>0</v>
      </c>
      <c r="P42" s="238">
        <v>0</v>
      </c>
      <c r="Q42" s="238">
        <v>1532</v>
      </c>
      <c r="R42" s="268"/>
      <c r="S42" s="238">
        <v>360</v>
      </c>
      <c r="T42" s="269">
        <v>4.2555555555555555</v>
      </c>
    </row>
    <row r="43" spans="1:20" ht="15.75" customHeight="1">
      <c r="A43" s="146" t="s">
        <v>198</v>
      </c>
      <c r="B43" s="147"/>
      <c r="C43" s="148"/>
      <c r="D43" s="42"/>
      <c r="E43" s="245">
        <v>2586</v>
      </c>
      <c r="F43" s="246">
        <v>2667</v>
      </c>
      <c r="G43" s="246">
        <v>3169</v>
      </c>
      <c r="H43" s="246">
        <v>4401</v>
      </c>
      <c r="I43" s="246">
        <v>4318</v>
      </c>
      <c r="J43" s="246">
        <v>4418</v>
      </c>
      <c r="K43" s="246">
        <v>4631</v>
      </c>
      <c r="L43" s="246">
        <v>4028</v>
      </c>
      <c r="M43" s="246">
        <v>4450</v>
      </c>
      <c r="N43" s="246">
        <v>4491</v>
      </c>
      <c r="O43" s="246">
        <v>4713</v>
      </c>
      <c r="P43" s="246">
        <v>5416</v>
      </c>
      <c r="Q43" s="246">
        <v>49288</v>
      </c>
      <c r="R43" s="268"/>
      <c r="S43" s="246">
        <v>13107</v>
      </c>
      <c r="T43" s="278">
        <v>3.7604333562218661</v>
      </c>
    </row>
    <row r="44" spans="1:20" ht="15.75" customHeight="1"/>
  </sheetData>
  <mergeCells count="5">
    <mergeCell ref="A4:C4"/>
    <mergeCell ref="A17:C17"/>
    <mergeCell ref="A29:C29"/>
    <mergeCell ref="S3:T3"/>
    <mergeCell ref="E3:Q3"/>
  </mergeCells>
  <phoneticPr fontId="117" type="noConversion"/>
  <printOptions horizontalCentered="1"/>
  <pageMargins left="0.35433070866141736" right="0.35433070866141736" top="0.57999999999999996" bottom="0.31496062992125984" header="0.31496062992125984" footer="0.15748031496062992"/>
  <pageSetup paperSize="9"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topLeftCell="A10" workbookViewId="0">
      <selection activeCell="G40" sqref="G40"/>
    </sheetView>
  </sheetViews>
  <sheetFormatPr defaultRowHeight="16.5"/>
  <cols>
    <col min="3" max="3" width="17" customWidth="1"/>
  </cols>
  <sheetData>
    <row r="1" spans="2:16">
      <c r="E1" t="s">
        <v>77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11</v>
      </c>
      <c r="M1" t="s">
        <v>78</v>
      </c>
      <c r="N1" t="s">
        <v>15</v>
      </c>
      <c r="O1" t="s">
        <v>12</v>
      </c>
      <c r="P1" t="s">
        <v>13</v>
      </c>
    </row>
    <row r="2" spans="2:16">
      <c r="B2" s="87"/>
      <c r="C2" s="88"/>
      <c r="D2" s="89"/>
      <c r="E2" s="663" t="s">
        <v>98</v>
      </c>
      <c r="F2" s="664"/>
      <c r="G2" s="664"/>
      <c r="H2" s="664"/>
      <c r="I2" s="664"/>
      <c r="J2" s="664"/>
      <c r="K2" s="664"/>
      <c r="L2" s="664"/>
      <c r="M2" s="664"/>
      <c r="N2" s="664"/>
      <c r="O2" s="664"/>
      <c r="P2" s="665"/>
    </row>
    <row r="3" spans="2:16">
      <c r="B3" s="90" t="s">
        <v>58</v>
      </c>
      <c r="C3" s="91"/>
      <c r="D3" s="92"/>
      <c r="E3" s="158" t="s">
        <v>76</v>
      </c>
      <c r="F3" s="158" t="s">
        <v>76</v>
      </c>
      <c r="G3" s="158" t="s">
        <v>76</v>
      </c>
      <c r="H3" s="165" t="s">
        <v>76</v>
      </c>
    </row>
    <row r="4" spans="2:16">
      <c r="B4" s="90"/>
      <c r="C4" s="91"/>
      <c r="D4" s="92"/>
      <c r="E4" s="134"/>
      <c r="F4" s="134"/>
      <c r="G4" s="134"/>
      <c r="H4" s="167"/>
    </row>
    <row r="5" spans="2:16">
      <c r="B5" s="93" t="s">
        <v>59</v>
      </c>
      <c r="C5" s="94"/>
      <c r="D5" s="95" t="s">
        <v>60</v>
      </c>
      <c r="E5" s="86">
        <v>1435</v>
      </c>
      <c r="F5" s="86">
        <v>1301</v>
      </c>
      <c r="G5" s="86">
        <v>1585</v>
      </c>
      <c r="H5" s="166">
        <v>1493</v>
      </c>
    </row>
    <row r="6" spans="2:16">
      <c r="B6" s="96" t="s">
        <v>61</v>
      </c>
      <c r="C6" s="97" t="s">
        <v>62</v>
      </c>
      <c r="D6" s="98" t="s">
        <v>63</v>
      </c>
      <c r="E6" s="135">
        <v>2977</v>
      </c>
      <c r="F6" s="135">
        <v>2627</v>
      </c>
      <c r="G6" s="135">
        <v>2329</v>
      </c>
      <c r="H6" s="166">
        <v>3659</v>
      </c>
    </row>
    <row r="7" spans="2:16">
      <c r="B7" s="99"/>
      <c r="C7" s="100"/>
      <c r="D7" s="101" t="s">
        <v>14</v>
      </c>
      <c r="E7" s="136">
        <f>SUM(E5:E6)</f>
        <v>4412</v>
      </c>
      <c r="F7" s="136">
        <f>SUM(F5:F6)</f>
        <v>3928</v>
      </c>
      <c r="G7" s="136">
        <f>SUM(G5:G6)</f>
        <v>3914</v>
      </c>
      <c r="H7" s="136">
        <f>SUM(H5:H6)</f>
        <v>5152</v>
      </c>
    </row>
    <row r="8" spans="2:16">
      <c r="B8" s="102"/>
      <c r="C8" s="103"/>
      <c r="D8" s="104" t="s">
        <v>60</v>
      </c>
      <c r="E8" s="137">
        <v>106</v>
      </c>
      <c r="F8" s="137">
        <v>882</v>
      </c>
      <c r="G8" s="137">
        <v>1043</v>
      </c>
      <c r="H8" s="166">
        <v>1117</v>
      </c>
    </row>
    <row r="9" spans="2:16">
      <c r="B9" s="105"/>
      <c r="C9" s="106" t="s">
        <v>64</v>
      </c>
      <c r="D9" s="107" t="s">
        <v>63</v>
      </c>
      <c r="E9" s="138">
        <v>2</v>
      </c>
      <c r="F9" s="138">
        <v>106</v>
      </c>
      <c r="G9" s="138">
        <v>141</v>
      </c>
      <c r="H9" s="166">
        <v>409</v>
      </c>
    </row>
    <row r="10" spans="2:16">
      <c r="B10" s="96" t="s">
        <v>65</v>
      </c>
      <c r="C10" s="108"/>
      <c r="D10" s="109" t="s">
        <v>14</v>
      </c>
      <c r="E10" s="139">
        <f>SUM(E8:E9)</f>
        <v>108</v>
      </c>
      <c r="F10" s="139">
        <f>SUM(F8:F9)</f>
        <v>988</v>
      </c>
      <c r="G10" s="139">
        <f>SUM(G8:G9)</f>
        <v>1184</v>
      </c>
      <c r="H10" s="168">
        <v>1526</v>
      </c>
    </row>
    <row r="11" spans="2:16">
      <c r="B11" s="96" t="s">
        <v>61</v>
      </c>
      <c r="C11" s="110"/>
      <c r="D11" s="104" t="s">
        <v>60</v>
      </c>
      <c r="E11" s="137">
        <v>106</v>
      </c>
      <c r="F11" s="137">
        <v>107</v>
      </c>
      <c r="G11" s="137">
        <v>139</v>
      </c>
      <c r="H11" s="166">
        <v>96</v>
      </c>
    </row>
    <row r="12" spans="2:16">
      <c r="B12" s="111"/>
      <c r="C12" s="106" t="s">
        <v>66</v>
      </c>
      <c r="D12" s="107" t="s">
        <v>63</v>
      </c>
      <c r="E12" s="138"/>
      <c r="F12" s="138"/>
      <c r="G12" s="138"/>
      <c r="H12" s="166"/>
    </row>
    <row r="13" spans="2:16">
      <c r="B13" s="111"/>
      <c r="C13" s="108"/>
      <c r="D13" s="109" t="s">
        <v>14</v>
      </c>
      <c r="E13" s="139">
        <f>SUM(E11:E12)</f>
        <v>106</v>
      </c>
      <c r="F13" s="139">
        <f>SUM(F11:F12)</f>
        <v>107</v>
      </c>
      <c r="G13" s="139">
        <f>SUM(G11:G12)</f>
        <v>139</v>
      </c>
      <c r="H13" s="168">
        <v>96</v>
      </c>
    </row>
    <row r="14" spans="2:16">
      <c r="B14" s="111"/>
      <c r="C14" s="112"/>
      <c r="D14" s="113" t="s">
        <v>60</v>
      </c>
      <c r="E14" s="140">
        <v>152</v>
      </c>
      <c r="F14" s="140">
        <v>133</v>
      </c>
      <c r="G14" s="140">
        <v>140</v>
      </c>
      <c r="H14" s="166">
        <v>166</v>
      </c>
    </row>
    <row r="15" spans="2:16">
      <c r="B15" s="105"/>
      <c r="C15" s="106" t="s">
        <v>67</v>
      </c>
      <c r="D15" s="107" t="s">
        <v>63</v>
      </c>
      <c r="E15" s="138">
        <v>11</v>
      </c>
      <c r="F15" s="138">
        <v>6</v>
      </c>
      <c r="G15" s="138">
        <v>6</v>
      </c>
      <c r="H15" s="166">
        <v>1</v>
      </c>
    </row>
    <row r="16" spans="2:16">
      <c r="B16" s="114"/>
      <c r="C16" s="108"/>
      <c r="D16" s="109" t="s">
        <v>14</v>
      </c>
      <c r="E16" s="139">
        <f>SUM(E14:E15)</f>
        <v>163</v>
      </c>
      <c r="F16" s="139">
        <f>SUM(F14:F15)</f>
        <v>139</v>
      </c>
      <c r="G16" s="139">
        <f>SUM(G14:G15)</f>
        <v>146</v>
      </c>
      <c r="H16" s="168">
        <v>167</v>
      </c>
    </row>
    <row r="17" spans="2:8">
      <c r="B17" s="114"/>
      <c r="C17" s="115"/>
      <c r="D17" s="116" t="s">
        <v>60</v>
      </c>
      <c r="E17" s="140">
        <f t="shared" ref="E17:G18" si="0">SUM(E8,E11,E14)</f>
        <v>364</v>
      </c>
      <c r="F17" s="140">
        <f t="shared" si="0"/>
        <v>1122</v>
      </c>
      <c r="G17" s="140">
        <f t="shared" si="0"/>
        <v>1322</v>
      </c>
      <c r="H17" s="163">
        <v>1379</v>
      </c>
    </row>
    <row r="18" spans="2:8">
      <c r="B18" s="114"/>
      <c r="C18" s="115" t="s">
        <v>68</v>
      </c>
      <c r="D18" s="117" t="s">
        <v>63</v>
      </c>
      <c r="E18" s="138">
        <f t="shared" si="0"/>
        <v>13</v>
      </c>
      <c r="F18" s="138">
        <f t="shared" si="0"/>
        <v>112</v>
      </c>
      <c r="G18" s="138">
        <f t="shared" si="0"/>
        <v>147</v>
      </c>
      <c r="H18" s="164">
        <v>410</v>
      </c>
    </row>
    <row r="19" spans="2:8">
      <c r="B19" s="118"/>
      <c r="C19" s="119" t="s">
        <v>69</v>
      </c>
      <c r="D19" s="120" t="s">
        <v>14</v>
      </c>
      <c r="E19" s="141">
        <f>SUM(E17:E18)</f>
        <v>377</v>
      </c>
      <c r="F19" s="141">
        <f>SUM(F17:F18)</f>
        <v>1234</v>
      </c>
      <c r="G19" s="141">
        <f>SUM(G17:G18)</f>
        <v>1469</v>
      </c>
      <c r="H19" s="141">
        <f>SUM(H17:H18)</f>
        <v>1789</v>
      </c>
    </row>
    <row r="20" spans="2:8">
      <c r="B20" s="114"/>
      <c r="C20" s="121"/>
      <c r="D20" s="104" t="s">
        <v>60</v>
      </c>
      <c r="E20" s="137">
        <v>503</v>
      </c>
      <c r="F20" s="137">
        <v>475</v>
      </c>
      <c r="G20" s="137">
        <v>483</v>
      </c>
      <c r="H20" s="166">
        <v>553</v>
      </c>
    </row>
    <row r="21" spans="2:8">
      <c r="B21" s="105"/>
      <c r="C21" s="106" t="s">
        <v>70</v>
      </c>
      <c r="D21" s="107" t="s">
        <v>63</v>
      </c>
      <c r="E21" s="138">
        <v>740</v>
      </c>
      <c r="F21" s="138">
        <v>418</v>
      </c>
      <c r="G21" s="138">
        <v>653</v>
      </c>
      <c r="H21" s="166">
        <v>586</v>
      </c>
    </row>
    <row r="22" spans="2:8">
      <c r="B22" s="105" t="s">
        <v>71</v>
      </c>
      <c r="C22" s="112"/>
      <c r="D22" s="122" t="s">
        <v>14</v>
      </c>
      <c r="E22" s="140">
        <f>SUM(E20:E21)</f>
        <v>1243</v>
      </c>
      <c r="F22" s="140">
        <f>SUM(F20:F21)</f>
        <v>893</v>
      </c>
      <c r="G22" s="140">
        <f>SUM(G20:G21)</f>
        <v>1136</v>
      </c>
      <c r="H22" s="168">
        <v>1139</v>
      </c>
    </row>
    <row r="23" spans="2:8">
      <c r="B23" s="105" t="s">
        <v>61</v>
      </c>
      <c r="C23" s="123"/>
      <c r="D23" s="104" t="s">
        <v>60</v>
      </c>
      <c r="E23" s="137"/>
      <c r="F23" s="137"/>
      <c r="G23" s="137"/>
      <c r="H23" s="166"/>
    </row>
    <row r="24" spans="2:8">
      <c r="B24" s="105"/>
      <c r="C24" s="106" t="s">
        <v>72</v>
      </c>
      <c r="D24" s="107" t="s">
        <v>63</v>
      </c>
      <c r="E24" s="138">
        <v>2</v>
      </c>
      <c r="F24" s="138"/>
      <c r="G24" s="138"/>
      <c r="H24" s="166"/>
    </row>
    <row r="25" spans="2:8">
      <c r="B25" s="105"/>
      <c r="C25" s="124"/>
      <c r="D25" s="109" t="s">
        <v>14</v>
      </c>
      <c r="E25" s="139">
        <f>SUM(E23:E24)</f>
        <v>2</v>
      </c>
      <c r="F25" s="139">
        <f>SUM(F23:F24)</f>
        <v>0</v>
      </c>
      <c r="G25" s="139">
        <f>SUM(G23:G24)</f>
        <v>0</v>
      </c>
      <c r="H25" s="168">
        <v>0</v>
      </c>
    </row>
    <row r="26" spans="2:8">
      <c r="B26" s="111"/>
      <c r="C26" s="121"/>
      <c r="D26" s="104" t="s">
        <v>60</v>
      </c>
      <c r="E26" s="137"/>
      <c r="F26" s="137"/>
      <c r="G26" s="137"/>
      <c r="H26" s="166"/>
    </row>
    <row r="27" spans="2:8">
      <c r="B27" s="105"/>
      <c r="C27" s="106" t="s">
        <v>73</v>
      </c>
      <c r="D27" s="107" t="s">
        <v>63</v>
      </c>
      <c r="E27" s="138">
        <v>1480</v>
      </c>
      <c r="F27" s="138">
        <v>1246</v>
      </c>
      <c r="G27" s="138">
        <v>916</v>
      </c>
      <c r="H27" s="166">
        <v>1391</v>
      </c>
    </row>
    <row r="28" spans="2:8">
      <c r="B28" s="105"/>
      <c r="C28" s="108"/>
      <c r="D28" s="109" t="s">
        <v>14</v>
      </c>
      <c r="E28" s="140">
        <f>SUM(E26:E27)</f>
        <v>1480</v>
      </c>
      <c r="F28" s="140">
        <f>SUM(F26:F27)</f>
        <v>1246</v>
      </c>
      <c r="G28" s="140">
        <f>SUM(G26:G27)</f>
        <v>916</v>
      </c>
      <c r="H28" s="168">
        <v>1391</v>
      </c>
    </row>
    <row r="29" spans="2:8">
      <c r="B29" s="111"/>
      <c r="C29" s="121"/>
      <c r="D29" s="104" t="s">
        <v>60</v>
      </c>
      <c r="E29" s="137">
        <v>1733</v>
      </c>
      <c r="F29" s="137">
        <v>1436</v>
      </c>
      <c r="G29" s="137">
        <v>1534</v>
      </c>
      <c r="H29" s="166">
        <v>1690</v>
      </c>
    </row>
    <row r="30" spans="2:8">
      <c r="B30" s="105"/>
      <c r="C30" s="106" t="s">
        <v>74</v>
      </c>
      <c r="D30" s="107" t="s">
        <v>63</v>
      </c>
      <c r="E30" s="138">
        <v>797</v>
      </c>
      <c r="F30" s="138">
        <v>607</v>
      </c>
      <c r="G30" s="138">
        <v>1360</v>
      </c>
      <c r="H30" s="166">
        <v>1086</v>
      </c>
    </row>
    <row r="31" spans="2:8">
      <c r="B31" s="111"/>
      <c r="C31" s="108"/>
      <c r="D31" s="109" t="s">
        <v>14</v>
      </c>
      <c r="E31" s="142">
        <f>SUM(E29:E30)</f>
        <v>2530</v>
      </c>
      <c r="F31" s="142">
        <f>SUM(F29:F30)</f>
        <v>2043</v>
      </c>
      <c r="G31" s="142">
        <f>SUM(G29:G30)</f>
        <v>2894</v>
      </c>
      <c r="H31" s="168">
        <v>2776</v>
      </c>
    </row>
    <row r="32" spans="2:8">
      <c r="B32" s="114"/>
      <c r="C32" s="115"/>
      <c r="D32" s="116" t="s">
        <v>60</v>
      </c>
      <c r="E32" s="140">
        <f t="shared" ref="E32:G33" si="1">SUM(E20,E23,E26,E29)</f>
        <v>2236</v>
      </c>
      <c r="F32" s="140">
        <f t="shared" si="1"/>
        <v>1911</v>
      </c>
      <c r="G32" s="140">
        <f t="shared" si="1"/>
        <v>2017</v>
      </c>
      <c r="H32" s="163">
        <f>SUM(H20,H23,H26,H29)</f>
        <v>2243</v>
      </c>
    </row>
    <row r="33" spans="2:8">
      <c r="B33" s="114"/>
      <c r="C33" s="115" t="s">
        <v>68</v>
      </c>
      <c r="D33" s="117" t="s">
        <v>63</v>
      </c>
      <c r="E33" s="138">
        <f t="shared" si="1"/>
        <v>3019</v>
      </c>
      <c r="F33" s="138">
        <f t="shared" si="1"/>
        <v>2271</v>
      </c>
      <c r="G33" s="138">
        <f t="shared" si="1"/>
        <v>2929</v>
      </c>
      <c r="H33" s="164">
        <f>SUM(H21,H24,H27,H30)</f>
        <v>3063</v>
      </c>
    </row>
    <row r="34" spans="2:8">
      <c r="B34" s="125"/>
      <c r="C34" s="126" t="s">
        <v>69</v>
      </c>
      <c r="D34" s="120" t="s">
        <v>14</v>
      </c>
      <c r="E34" s="141">
        <f>SUM(E32:E33)</f>
        <v>5255</v>
      </c>
      <c r="F34" s="141">
        <f>SUM(F32:F33)</f>
        <v>4182</v>
      </c>
      <c r="G34" s="141">
        <f>SUM(G32:G33)</f>
        <v>4946</v>
      </c>
      <c r="H34" s="141">
        <f>SUM(H32:H33)</f>
        <v>5306</v>
      </c>
    </row>
    <row r="35" spans="2:8">
      <c r="B35" s="127"/>
      <c r="C35" s="128"/>
      <c r="D35" s="104" t="s">
        <v>60</v>
      </c>
      <c r="E35" s="137">
        <f t="shared" ref="E35:G36" si="2">SUM(E32,E17,E5)</f>
        <v>4035</v>
      </c>
      <c r="F35" s="137">
        <f t="shared" si="2"/>
        <v>4334</v>
      </c>
      <c r="G35" s="137">
        <f t="shared" si="2"/>
        <v>4924</v>
      </c>
      <c r="H35" s="137">
        <f>SUM(H32,H17,H5)</f>
        <v>5115</v>
      </c>
    </row>
    <row r="36" spans="2:8">
      <c r="B36" s="129" t="s">
        <v>75</v>
      </c>
      <c r="C36" s="130"/>
      <c r="D36" s="107" t="s">
        <v>63</v>
      </c>
      <c r="E36" s="138">
        <f t="shared" si="2"/>
        <v>6009</v>
      </c>
      <c r="F36" s="138">
        <f t="shared" si="2"/>
        <v>5010</v>
      </c>
      <c r="G36" s="138">
        <f t="shared" si="2"/>
        <v>5405</v>
      </c>
      <c r="H36" s="138">
        <f>SUM(H33,H18,H6)</f>
        <v>7132</v>
      </c>
    </row>
    <row r="37" spans="2:8" ht="17.25" thickBot="1">
      <c r="B37" s="131"/>
      <c r="C37" s="132"/>
      <c r="D37" s="133" t="s">
        <v>14</v>
      </c>
      <c r="E37" s="143">
        <f>SUM(E35:E36)</f>
        <v>10044</v>
      </c>
      <c r="F37" s="143">
        <f>SUM(F35:F36)</f>
        <v>9344</v>
      </c>
      <c r="G37" s="143">
        <f>SUM(G35:G36)</f>
        <v>10329</v>
      </c>
      <c r="H37" s="143">
        <f>SUM(H35:H36)</f>
        <v>12247</v>
      </c>
    </row>
    <row r="38" spans="2:8" ht="20.25">
      <c r="D38" s="160" t="s">
        <v>99</v>
      </c>
      <c r="E38" s="159">
        <v>576</v>
      </c>
      <c r="F38" s="161">
        <v>540</v>
      </c>
      <c r="G38" s="161">
        <v>432</v>
      </c>
      <c r="H38" s="169">
        <v>360</v>
      </c>
    </row>
  </sheetData>
  <mergeCells count="1">
    <mergeCell ref="E2:P2"/>
  </mergeCells>
  <phoneticPr fontId="112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1"/>
  <sheetViews>
    <sheetView tabSelected="1" zoomScale="86" zoomScaleNormal="86" workbookViewId="0">
      <selection activeCell="X6" sqref="X6"/>
    </sheetView>
  </sheetViews>
  <sheetFormatPr defaultColWidth="9" defaultRowHeight="16.5"/>
  <cols>
    <col min="1" max="1" width="6.625" style="423" customWidth="1"/>
    <col min="2" max="2" width="8.375" style="423" customWidth="1"/>
    <col min="3" max="3" width="17.75" style="423" customWidth="1"/>
    <col min="4" max="4" width="0.375" style="423" customWidth="1"/>
    <col min="5" max="16" width="9.25" style="423" customWidth="1"/>
    <col min="17" max="17" width="9.875" style="423" customWidth="1"/>
    <col min="18" max="18" width="0.75" style="500" customWidth="1"/>
    <col min="19" max="19" width="9.25" style="423" customWidth="1"/>
    <col min="20" max="20" width="9.25" style="501" customWidth="1"/>
    <col min="21" max="21" width="10.375" style="423" customWidth="1"/>
    <col min="22" max="22" width="9.125" style="423" bestFit="1" customWidth="1"/>
    <col min="23" max="23" width="17.875" style="527" customWidth="1"/>
    <col min="24" max="26" width="9" style="527"/>
    <col min="27" max="16384" width="9" style="423"/>
  </cols>
  <sheetData>
    <row r="1" spans="1:26" s="450" customFormat="1" ht="30.75" customHeight="1" thickBot="1">
      <c r="A1" s="573" t="s">
        <v>260</v>
      </c>
      <c r="B1" s="573"/>
      <c r="C1" s="573"/>
      <c r="D1" s="573"/>
      <c r="E1" s="573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574"/>
      <c r="U1" s="575" t="s">
        <v>53</v>
      </c>
      <c r="W1" s="526"/>
      <c r="X1" s="526"/>
      <c r="Y1" s="526"/>
      <c r="Z1" s="526"/>
    </row>
    <row r="2" spans="1:26" ht="4.5" customHeight="1">
      <c r="Q2" s="407"/>
      <c r="R2" s="451"/>
      <c r="S2" s="407"/>
      <c r="T2" s="452"/>
      <c r="U2" s="407"/>
    </row>
    <row r="3" spans="1:26" ht="20.25" customHeight="1">
      <c r="E3" s="583" t="s">
        <v>264</v>
      </c>
      <c r="F3" s="584"/>
      <c r="G3" s="584"/>
      <c r="H3" s="584"/>
      <c r="I3" s="584"/>
      <c r="J3" s="584"/>
      <c r="K3" s="584"/>
      <c r="L3" s="584"/>
      <c r="M3" s="584"/>
      <c r="N3" s="584"/>
      <c r="O3" s="584"/>
      <c r="P3" s="584"/>
      <c r="Q3" s="585"/>
      <c r="R3" s="453"/>
      <c r="S3" s="586" t="s">
        <v>330</v>
      </c>
      <c r="T3" s="587"/>
      <c r="U3" s="588"/>
    </row>
    <row r="4" spans="1:26" ht="20.25" thickBot="1">
      <c r="A4" s="589" t="s">
        <v>16</v>
      </c>
      <c r="B4" s="590"/>
      <c r="C4" s="591"/>
      <c r="D4" s="409"/>
      <c r="E4" s="454" t="s">
        <v>2</v>
      </c>
      <c r="F4" s="455" t="s">
        <v>18</v>
      </c>
      <c r="G4" s="455" t="s">
        <v>19</v>
      </c>
      <c r="H4" s="455" t="s">
        <v>20</v>
      </c>
      <c r="I4" s="455" t="s">
        <v>21</v>
      </c>
      <c r="J4" s="455" t="s">
        <v>22</v>
      </c>
      <c r="K4" s="455" t="s">
        <v>23</v>
      </c>
      <c r="L4" s="455" t="s">
        <v>24</v>
      </c>
      <c r="M4" s="455" t="s">
        <v>25</v>
      </c>
      <c r="N4" s="455" t="s">
        <v>26</v>
      </c>
      <c r="O4" s="455" t="s">
        <v>27</v>
      </c>
      <c r="P4" s="455" t="s">
        <v>28</v>
      </c>
      <c r="Q4" s="437" t="s">
        <v>16</v>
      </c>
      <c r="R4" s="456"/>
      <c r="S4" s="437" t="s">
        <v>262</v>
      </c>
      <c r="T4" s="437" t="s">
        <v>29</v>
      </c>
      <c r="U4" s="437" t="s">
        <v>263</v>
      </c>
    </row>
    <row r="5" spans="1:26" ht="2.25" customHeight="1" thickTop="1">
      <c r="A5" s="409"/>
      <c r="B5" s="409"/>
      <c r="C5" s="409"/>
      <c r="D5" s="409"/>
      <c r="E5" s="457"/>
      <c r="F5" s="457"/>
      <c r="G5" s="457"/>
      <c r="H5" s="457"/>
      <c r="I5" s="457"/>
      <c r="J5" s="457"/>
      <c r="K5" s="457"/>
      <c r="L5" s="457"/>
      <c r="M5" s="457"/>
      <c r="N5" s="457"/>
      <c r="O5" s="457"/>
      <c r="P5" s="458"/>
      <c r="Q5" s="409"/>
      <c r="R5" s="459"/>
      <c r="S5" s="409"/>
      <c r="T5" s="460"/>
      <c r="U5" s="409"/>
    </row>
    <row r="6" spans="1:26" ht="15.75" customHeight="1">
      <c r="A6" s="461" t="s">
        <v>16</v>
      </c>
      <c r="B6" s="462" t="s">
        <v>32</v>
      </c>
      <c r="C6" s="463" t="s">
        <v>85</v>
      </c>
      <c r="D6" s="409"/>
      <c r="E6" s="464">
        <f t="shared" ref="E6:P10" si="0">E21+E33</f>
        <v>877</v>
      </c>
      <c r="F6" s="464">
        <f t="shared" si="0"/>
        <v>1043</v>
      </c>
      <c r="G6" s="464">
        <f t="shared" si="0"/>
        <v>689</v>
      </c>
      <c r="H6" s="464">
        <f t="shared" si="0"/>
        <v>1098</v>
      </c>
      <c r="I6" s="464">
        <f t="shared" si="0"/>
        <v>1221</v>
      </c>
      <c r="J6" s="464">
        <f t="shared" si="0"/>
        <v>1102</v>
      </c>
      <c r="K6" s="464">
        <f t="shared" si="0"/>
        <v>0</v>
      </c>
      <c r="L6" s="464">
        <f t="shared" si="0"/>
        <v>0</v>
      </c>
      <c r="M6" s="464">
        <f t="shared" si="0"/>
        <v>0</v>
      </c>
      <c r="N6" s="464">
        <f t="shared" si="0"/>
        <v>0</v>
      </c>
      <c r="O6" s="464">
        <f t="shared" si="0"/>
        <v>0</v>
      </c>
      <c r="P6" s="464">
        <f t="shared" si="0"/>
        <v>0</v>
      </c>
      <c r="Q6" s="410">
        <f>SUM(E6:P6)</f>
        <v>6030</v>
      </c>
      <c r="R6" s="411"/>
      <c r="S6" s="410">
        <f>S21+S33</f>
        <v>968</v>
      </c>
      <c r="T6" s="465">
        <f>IFERROR(J6/S6-1,"")</f>
        <v>0.13842975206611574</v>
      </c>
      <c r="U6" s="410">
        <f>U21+U33</f>
        <v>1467</v>
      </c>
    </row>
    <row r="7" spans="1:26" ht="15.75" customHeight="1">
      <c r="A7" s="466"/>
      <c r="B7" s="462" t="s">
        <v>255</v>
      </c>
      <c r="C7" s="463" t="s">
        <v>111</v>
      </c>
      <c r="D7" s="409"/>
      <c r="E7" s="464">
        <f t="shared" si="0"/>
        <v>1230</v>
      </c>
      <c r="F7" s="464">
        <f t="shared" si="0"/>
        <v>1180</v>
      </c>
      <c r="G7" s="464">
        <f t="shared" si="0"/>
        <v>1181</v>
      </c>
      <c r="H7" s="464">
        <f t="shared" si="0"/>
        <v>709</v>
      </c>
      <c r="I7" s="464">
        <f t="shared" si="0"/>
        <v>1004</v>
      </c>
      <c r="J7" s="464">
        <f t="shared" si="0"/>
        <v>1545</v>
      </c>
      <c r="K7" s="464">
        <f t="shared" si="0"/>
        <v>0</v>
      </c>
      <c r="L7" s="464">
        <f t="shared" si="0"/>
        <v>0</v>
      </c>
      <c r="M7" s="464">
        <f t="shared" si="0"/>
        <v>0</v>
      </c>
      <c r="N7" s="464">
        <f t="shared" si="0"/>
        <v>0</v>
      </c>
      <c r="O7" s="464">
        <f t="shared" si="0"/>
        <v>0</v>
      </c>
      <c r="P7" s="464">
        <f t="shared" si="0"/>
        <v>0</v>
      </c>
      <c r="Q7" s="410">
        <f>SUM(E7:P7)</f>
        <v>6849</v>
      </c>
      <c r="R7" s="411"/>
      <c r="S7" s="410">
        <f>S22+S34</f>
        <v>695</v>
      </c>
      <c r="T7" s="467">
        <f t="shared" ref="T7:T16" si="1">IFERROR(J7/S7-1,"")</f>
        <v>1.2230215827338129</v>
      </c>
      <c r="U7" s="410">
        <f>U22+U34</f>
        <v>1892</v>
      </c>
    </row>
    <row r="8" spans="1:26" ht="15.75" customHeight="1">
      <c r="A8" s="466"/>
      <c r="B8" s="462"/>
      <c r="C8" s="463" t="s">
        <v>235</v>
      </c>
      <c r="D8" s="409"/>
      <c r="E8" s="464">
        <f t="shared" si="0"/>
        <v>188</v>
      </c>
      <c r="F8" s="464">
        <f t="shared" si="0"/>
        <v>825</v>
      </c>
      <c r="G8" s="464">
        <f t="shared" si="0"/>
        <v>65</v>
      </c>
      <c r="H8" s="464">
        <f t="shared" si="0"/>
        <v>61</v>
      </c>
      <c r="I8" s="464">
        <f t="shared" si="0"/>
        <v>116</v>
      </c>
      <c r="J8" s="464">
        <f t="shared" si="0"/>
        <v>85</v>
      </c>
      <c r="K8" s="464">
        <f t="shared" si="0"/>
        <v>0</v>
      </c>
      <c r="L8" s="464">
        <f t="shared" si="0"/>
        <v>0</v>
      </c>
      <c r="M8" s="464">
        <f t="shared" si="0"/>
        <v>0</v>
      </c>
      <c r="N8" s="464">
        <f t="shared" si="0"/>
        <v>0</v>
      </c>
      <c r="O8" s="464">
        <f t="shared" si="0"/>
        <v>0</v>
      </c>
      <c r="P8" s="464">
        <f t="shared" si="0"/>
        <v>0</v>
      </c>
      <c r="Q8" s="410">
        <f t="shared" ref="Q8:Q14" si="2">SUM(E8:P8)</f>
        <v>1340</v>
      </c>
      <c r="R8" s="411"/>
      <c r="S8" s="410">
        <f>S23+S35</f>
        <v>204</v>
      </c>
      <c r="T8" s="467">
        <f t="shared" si="1"/>
        <v>-0.58333333333333326</v>
      </c>
      <c r="U8" s="410">
        <f>U23+U35</f>
        <v>396</v>
      </c>
    </row>
    <row r="9" spans="1:26" ht="15.75" customHeight="1">
      <c r="A9" s="466"/>
      <c r="B9" s="462"/>
      <c r="C9" s="463" t="s">
        <v>248</v>
      </c>
      <c r="D9" s="409"/>
      <c r="E9" s="464">
        <f t="shared" si="0"/>
        <v>2120</v>
      </c>
      <c r="F9" s="464">
        <f t="shared" si="0"/>
        <v>2118</v>
      </c>
      <c r="G9" s="464">
        <f t="shared" si="0"/>
        <v>2398</v>
      </c>
      <c r="H9" s="464">
        <f t="shared" si="0"/>
        <v>2638</v>
      </c>
      <c r="I9" s="464">
        <f t="shared" si="0"/>
        <v>1966</v>
      </c>
      <c r="J9" s="464">
        <f t="shared" si="0"/>
        <v>2646</v>
      </c>
      <c r="K9" s="464">
        <f t="shared" si="0"/>
        <v>0</v>
      </c>
      <c r="L9" s="464">
        <f t="shared" si="0"/>
        <v>0</v>
      </c>
      <c r="M9" s="464">
        <f t="shared" si="0"/>
        <v>0</v>
      </c>
      <c r="N9" s="464">
        <f t="shared" si="0"/>
        <v>0</v>
      </c>
      <c r="O9" s="464">
        <f t="shared" si="0"/>
        <v>0</v>
      </c>
      <c r="P9" s="464"/>
      <c r="Q9" s="410">
        <f t="shared" si="2"/>
        <v>13886</v>
      </c>
      <c r="R9" s="411"/>
      <c r="S9" s="410">
        <f>S24+S36</f>
        <v>3778</v>
      </c>
      <c r="T9" s="467">
        <f t="shared" si="1"/>
        <v>-0.29962943356273164</v>
      </c>
      <c r="U9" s="410">
        <f>U24+U36</f>
        <v>33</v>
      </c>
    </row>
    <row r="10" spans="1:26" ht="15.75" customHeight="1">
      <c r="A10" s="466"/>
      <c r="B10" s="602" t="s">
        <v>237</v>
      </c>
      <c r="C10" s="531" t="s">
        <v>238</v>
      </c>
      <c r="D10" s="532"/>
      <c r="E10" s="533">
        <f t="shared" si="0"/>
        <v>58</v>
      </c>
      <c r="F10" s="533">
        <f t="shared" si="0"/>
        <v>0</v>
      </c>
      <c r="G10" s="533">
        <f t="shared" si="0"/>
        <v>0</v>
      </c>
      <c r="H10" s="533">
        <f t="shared" si="0"/>
        <v>0</v>
      </c>
      <c r="I10" s="533">
        <f t="shared" si="0"/>
        <v>5</v>
      </c>
      <c r="J10" s="533">
        <f t="shared" si="0"/>
        <v>16</v>
      </c>
      <c r="K10" s="533">
        <f t="shared" si="0"/>
        <v>0</v>
      </c>
      <c r="L10" s="533">
        <f t="shared" si="0"/>
        <v>0</v>
      </c>
      <c r="M10" s="533">
        <f t="shared" si="0"/>
        <v>0</v>
      </c>
      <c r="N10" s="533">
        <f t="shared" si="0"/>
        <v>0</v>
      </c>
      <c r="O10" s="533">
        <f t="shared" si="0"/>
        <v>0</v>
      </c>
      <c r="P10" s="533">
        <f>P25+P37</f>
        <v>0</v>
      </c>
      <c r="Q10" s="534">
        <f>SUM(E10:P10)</f>
        <v>79</v>
      </c>
      <c r="R10" s="411"/>
      <c r="S10" s="534">
        <f>S25+S37</f>
        <v>404</v>
      </c>
      <c r="T10" s="563">
        <f t="shared" si="1"/>
        <v>-0.96039603960396036</v>
      </c>
      <c r="U10" s="534">
        <f>U25+U37</f>
        <v>0</v>
      </c>
    </row>
    <row r="11" spans="1:26" ht="15.75" customHeight="1">
      <c r="A11" s="466"/>
      <c r="B11" s="603"/>
      <c r="C11" s="511" t="s">
        <v>328</v>
      </c>
      <c r="D11" s="459"/>
      <c r="E11" s="512">
        <f>E26+E38</f>
        <v>894</v>
      </c>
      <c r="F11" s="512">
        <f t="shared" ref="F11:P11" si="3">F26+F38</f>
        <v>943</v>
      </c>
      <c r="G11" s="512">
        <f t="shared" si="3"/>
        <v>2475</v>
      </c>
      <c r="H11" s="512">
        <f t="shared" si="3"/>
        <v>2466</v>
      </c>
      <c r="I11" s="512">
        <f t="shared" si="3"/>
        <v>1500</v>
      </c>
      <c r="J11" s="512">
        <f t="shared" si="3"/>
        <v>1572</v>
      </c>
      <c r="K11" s="512">
        <f t="shared" si="3"/>
        <v>0</v>
      </c>
      <c r="L11" s="512">
        <f t="shared" si="3"/>
        <v>0</v>
      </c>
      <c r="M11" s="512">
        <f t="shared" si="3"/>
        <v>0</v>
      </c>
      <c r="N11" s="512">
        <f t="shared" si="3"/>
        <v>0</v>
      </c>
      <c r="O11" s="512">
        <f t="shared" si="3"/>
        <v>0</v>
      </c>
      <c r="P11" s="512">
        <f t="shared" si="3"/>
        <v>0</v>
      </c>
      <c r="Q11" s="411">
        <f>SUM(E11:P11)</f>
        <v>9850</v>
      </c>
      <c r="R11" s="411"/>
      <c r="S11" s="411"/>
      <c r="T11" s="564" t="str">
        <f t="shared" si="1"/>
        <v/>
      </c>
      <c r="U11" s="411"/>
    </row>
    <row r="12" spans="1:26" ht="15.75" customHeight="1">
      <c r="A12" s="461"/>
      <c r="B12" s="462" t="s">
        <v>32</v>
      </c>
      <c r="C12" s="463" t="s">
        <v>33</v>
      </c>
      <c r="D12" s="468">
        <f t="shared" ref="D12:P15" si="4">D27+D39</f>
        <v>0</v>
      </c>
      <c r="E12" s="464">
        <f t="shared" si="4"/>
        <v>1100</v>
      </c>
      <c r="F12" s="464">
        <f t="shared" si="4"/>
        <v>796</v>
      </c>
      <c r="G12" s="464">
        <f t="shared" si="4"/>
        <v>691</v>
      </c>
      <c r="H12" s="464">
        <f t="shared" si="4"/>
        <v>604</v>
      </c>
      <c r="I12" s="464">
        <f t="shared" si="4"/>
        <v>884</v>
      </c>
      <c r="J12" s="464">
        <f t="shared" si="4"/>
        <v>808</v>
      </c>
      <c r="K12" s="464">
        <f t="shared" si="4"/>
        <v>0</v>
      </c>
      <c r="L12" s="464">
        <f t="shared" si="4"/>
        <v>0</v>
      </c>
      <c r="M12" s="464">
        <f t="shared" si="4"/>
        <v>0</v>
      </c>
      <c r="N12" s="464">
        <f t="shared" si="4"/>
        <v>0</v>
      </c>
      <c r="O12" s="464">
        <f t="shared" si="4"/>
        <v>0</v>
      </c>
      <c r="P12" s="464">
        <f t="shared" si="4"/>
        <v>0</v>
      </c>
      <c r="Q12" s="410">
        <f>SUM(E12:P12)</f>
        <v>4883</v>
      </c>
      <c r="R12" s="411"/>
      <c r="S12" s="410">
        <f>S27+S39</f>
        <v>1248</v>
      </c>
      <c r="T12" s="465">
        <f t="shared" si="1"/>
        <v>-0.35256410256410253</v>
      </c>
      <c r="U12" s="410">
        <f>U27+U39</f>
        <v>1069</v>
      </c>
    </row>
    <row r="13" spans="1:26" ht="15.75" customHeight="1">
      <c r="A13" s="466"/>
      <c r="B13" s="462" t="s">
        <v>247</v>
      </c>
      <c r="C13" s="463" t="s">
        <v>216</v>
      </c>
      <c r="D13" s="469"/>
      <c r="E13" s="464">
        <f t="shared" si="4"/>
        <v>1362</v>
      </c>
      <c r="F13" s="464">
        <f t="shared" si="4"/>
        <v>1106</v>
      </c>
      <c r="G13" s="464">
        <f t="shared" si="4"/>
        <v>1513</v>
      </c>
      <c r="H13" s="464">
        <f t="shared" si="4"/>
        <v>939</v>
      </c>
      <c r="I13" s="464">
        <f t="shared" si="4"/>
        <v>790</v>
      </c>
      <c r="J13" s="464">
        <f t="shared" si="4"/>
        <v>682</v>
      </c>
      <c r="K13" s="464">
        <f t="shared" si="4"/>
        <v>0</v>
      </c>
      <c r="L13" s="464">
        <f t="shared" si="4"/>
        <v>0</v>
      </c>
      <c r="M13" s="464">
        <f t="shared" si="4"/>
        <v>0</v>
      </c>
      <c r="N13" s="464">
        <f t="shared" si="4"/>
        <v>0</v>
      </c>
      <c r="O13" s="464">
        <f t="shared" si="4"/>
        <v>0</v>
      </c>
      <c r="P13" s="464">
        <f t="shared" si="4"/>
        <v>0</v>
      </c>
      <c r="Q13" s="410">
        <f t="shared" si="2"/>
        <v>6392</v>
      </c>
      <c r="R13" s="411"/>
      <c r="S13" s="410">
        <f>S28+S40</f>
        <v>1137</v>
      </c>
      <c r="T13" s="467">
        <f t="shared" si="1"/>
        <v>-0.40017590149516269</v>
      </c>
      <c r="U13" s="410">
        <f>U28+U40</f>
        <v>1334</v>
      </c>
    </row>
    <row r="14" spans="1:26" ht="15.75" customHeight="1">
      <c r="A14" s="466"/>
      <c r="B14" s="462"/>
      <c r="C14" s="463" t="s">
        <v>236</v>
      </c>
      <c r="D14" s="469"/>
      <c r="E14" s="464">
        <f t="shared" si="4"/>
        <v>1343</v>
      </c>
      <c r="F14" s="464">
        <f t="shared" si="4"/>
        <v>1441</v>
      </c>
      <c r="G14" s="464">
        <f t="shared" si="4"/>
        <v>1690</v>
      </c>
      <c r="H14" s="464">
        <f t="shared" si="4"/>
        <v>785</v>
      </c>
      <c r="I14" s="464">
        <f t="shared" si="4"/>
        <v>1095</v>
      </c>
      <c r="J14" s="464">
        <f t="shared" si="4"/>
        <v>902</v>
      </c>
      <c r="K14" s="464">
        <f t="shared" si="4"/>
        <v>0</v>
      </c>
      <c r="L14" s="464">
        <f t="shared" si="4"/>
        <v>0</v>
      </c>
      <c r="M14" s="464">
        <f t="shared" si="4"/>
        <v>0</v>
      </c>
      <c r="N14" s="464">
        <f t="shared" si="4"/>
        <v>0</v>
      </c>
      <c r="O14" s="464">
        <f t="shared" si="4"/>
        <v>0</v>
      </c>
      <c r="P14" s="464">
        <f>P29+P41</f>
        <v>0</v>
      </c>
      <c r="Q14" s="410">
        <f t="shared" si="2"/>
        <v>7256</v>
      </c>
      <c r="R14" s="411"/>
      <c r="S14" s="410">
        <f>S29+S41</f>
        <v>1809</v>
      </c>
      <c r="T14" s="467">
        <f t="shared" si="1"/>
        <v>-0.50138197899391934</v>
      </c>
      <c r="U14" s="410">
        <f>U29+U41</f>
        <v>1788</v>
      </c>
    </row>
    <row r="15" spans="1:26" ht="15.75" customHeight="1">
      <c r="A15" s="470"/>
      <c r="B15" s="592" t="s">
        <v>94</v>
      </c>
      <c r="C15" s="593"/>
      <c r="D15" s="409"/>
      <c r="E15" s="471">
        <f t="shared" si="4"/>
        <v>9172</v>
      </c>
      <c r="F15" s="471">
        <f t="shared" si="4"/>
        <v>9452</v>
      </c>
      <c r="G15" s="471">
        <f t="shared" si="4"/>
        <v>10702</v>
      </c>
      <c r="H15" s="471">
        <f t="shared" si="4"/>
        <v>9300</v>
      </c>
      <c r="I15" s="471">
        <f t="shared" si="4"/>
        <v>8581</v>
      </c>
      <c r="J15" s="471">
        <f t="shared" si="4"/>
        <v>9358</v>
      </c>
      <c r="K15" s="471">
        <f t="shared" si="4"/>
        <v>0</v>
      </c>
      <c r="L15" s="471">
        <f t="shared" si="4"/>
        <v>0</v>
      </c>
      <c r="M15" s="471">
        <f t="shared" si="4"/>
        <v>0</v>
      </c>
      <c r="N15" s="471">
        <f t="shared" si="4"/>
        <v>0</v>
      </c>
      <c r="O15" s="471">
        <f t="shared" si="4"/>
        <v>0</v>
      </c>
      <c r="P15" s="471">
        <f>P30+P42</f>
        <v>0</v>
      </c>
      <c r="Q15" s="472">
        <f>SUM(E15:P15)</f>
        <v>56565</v>
      </c>
      <c r="R15" s="411"/>
      <c r="S15" s="413">
        <f>SUM(S6:S14)</f>
        <v>10243</v>
      </c>
      <c r="T15" s="473">
        <f t="shared" si="1"/>
        <v>-8.6400468612711112E-2</v>
      </c>
      <c r="U15" s="413">
        <f>SUM(U6:U14)</f>
        <v>7979</v>
      </c>
    </row>
    <row r="16" spans="1:26" ht="15.75" customHeight="1">
      <c r="A16" s="474"/>
      <c r="B16" s="594" t="s">
        <v>80</v>
      </c>
      <c r="C16" s="595"/>
      <c r="D16" s="475"/>
      <c r="E16" s="476">
        <f t="shared" ref="E16:P16" si="5">E15+E46</f>
        <v>9172</v>
      </c>
      <c r="F16" s="476">
        <f t="shared" si="5"/>
        <v>9452</v>
      </c>
      <c r="G16" s="476">
        <f t="shared" si="5"/>
        <v>10702</v>
      </c>
      <c r="H16" s="476">
        <f t="shared" si="5"/>
        <v>9300</v>
      </c>
      <c r="I16" s="476">
        <f t="shared" si="5"/>
        <v>8581</v>
      </c>
      <c r="J16" s="476">
        <f t="shared" si="5"/>
        <v>9358</v>
      </c>
      <c r="K16" s="476">
        <f t="shared" si="5"/>
        <v>0</v>
      </c>
      <c r="L16" s="476">
        <f t="shared" si="5"/>
        <v>0</v>
      </c>
      <c r="M16" s="476">
        <f t="shared" si="5"/>
        <v>0</v>
      </c>
      <c r="N16" s="476">
        <f t="shared" si="5"/>
        <v>0</v>
      </c>
      <c r="O16" s="476">
        <f t="shared" si="5"/>
        <v>0</v>
      </c>
      <c r="P16" s="476">
        <f t="shared" si="5"/>
        <v>0</v>
      </c>
      <c r="Q16" s="414">
        <f>SUM(E16:P16)</f>
        <v>56565</v>
      </c>
      <c r="R16" s="477"/>
      <c r="S16" s="414">
        <f>S15+S46</f>
        <v>10243</v>
      </c>
      <c r="T16" s="478">
        <f t="shared" si="1"/>
        <v>-8.6400468612711112E-2</v>
      </c>
      <c r="U16" s="414">
        <f>U15+U46</f>
        <v>8009</v>
      </c>
      <c r="W16" s="545"/>
    </row>
    <row r="17" spans="1:24" ht="12" customHeight="1">
      <c r="A17" s="479"/>
      <c r="B17" s="479"/>
      <c r="C17" s="479"/>
      <c r="D17" s="480"/>
      <c r="E17" s="415"/>
      <c r="F17" s="415"/>
      <c r="G17" s="415"/>
      <c r="H17" s="415"/>
      <c r="I17" s="415"/>
      <c r="J17" s="415"/>
      <c r="K17" s="415"/>
      <c r="L17" s="415"/>
      <c r="M17" s="415"/>
      <c r="N17" s="415"/>
      <c r="O17" s="415"/>
      <c r="P17" s="415"/>
      <c r="Q17" s="415"/>
      <c r="R17" s="481"/>
      <c r="S17" s="415"/>
      <c r="T17" s="415"/>
      <c r="U17" s="415"/>
    </row>
    <row r="18" spans="1:24" ht="12" customHeight="1">
      <c r="A18" s="482"/>
      <c r="B18" s="482"/>
      <c r="C18" s="482"/>
      <c r="D18" s="468"/>
      <c r="E18" s="416"/>
      <c r="F18" s="416"/>
      <c r="G18" s="416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81"/>
      <c r="S18" s="416"/>
      <c r="T18" s="416"/>
      <c r="U18" s="416"/>
    </row>
    <row r="19" spans="1:24" ht="19.5">
      <c r="A19" s="589" t="s">
        <v>39</v>
      </c>
      <c r="B19" s="590"/>
      <c r="C19" s="591"/>
      <c r="D19" s="409"/>
      <c r="E19" s="454" t="s">
        <v>2</v>
      </c>
      <c r="F19" s="455" t="s">
        <v>18</v>
      </c>
      <c r="G19" s="455" t="s">
        <v>19</v>
      </c>
      <c r="H19" s="455" t="s">
        <v>20</v>
      </c>
      <c r="I19" s="455" t="s">
        <v>21</v>
      </c>
      <c r="J19" s="455" t="s">
        <v>22</v>
      </c>
      <c r="K19" s="455" t="s">
        <v>8</v>
      </c>
      <c r="L19" s="455" t="s">
        <v>24</v>
      </c>
      <c r="M19" s="455" t="s">
        <v>25</v>
      </c>
      <c r="N19" s="455" t="s">
        <v>26</v>
      </c>
      <c r="O19" s="455" t="s">
        <v>27</v>
      </c>
      <c r="P19" s="455" t="s">
        <v>28</v>
      </c>
      <c r="Q19" s="408" t="s">
        <v>16</v>
      </c>
      <c r="R19" s="456"/>
      <c r="S19" s="408" t="s">
        <v>262</v>
      </c>
      <c r="T19" s="408" t="s">
        <v>29</v>
      </c>
      <c r="U19" s="408" t="s">
        <v>263</v>
      </c>
    </row>
    <row r="20" spans="1:24" ht="2.25" customHeight="1">
      <c r="A20" s="409"/>
      <c r="B20" s="409"/>
      <c r="C20" s="409"/>
      <c r="D20" s="409"/>
      <c r="E20" s="417"/>
      <c r="F20" s="417"/>
      <c r="G20" s="417"/>
      <c r="H20" s="417"/>
      <c r="I20" s="417"/>
      <c r="J20" s="417"/>
      <c r="K20" s="417"/>
      <c r="L20" s="417"/>
      <c r="M20" s="417"/>
      <c r="N20" s="417"/>
      <c r="O20" s="417"/>
      <c r="P20" s="417"/>
      <c r="Q20" s="417"/>
      <c r="R20" s="481"/>
      <c r="S20" s="417"/>
      <c r="T20" s="483"/>
      <c r="U20" s="417"/>
    </row>
    <row r="21" spans="1:24" ht="15.75" customHeight="1">
      <c r="A21" s="461" t="s">
        <v>43</v>
      </c>
      <c r="B21" s="462" t="s">
        <v>32</v>
      </c>
      <c r="C21" s="463" t="s">
        <v>223</v>
      </c>
      <c r="D21" s="409"/>
      <c r="E21" s="464">
        <v>104</v>
      </c>
      <c r="F21" s="464">
        <v>88</v>
      </c>
      <c r="G21" s="464">
        <v>118</v>
      </c>
      <c r="H21" s="464">
        <v>99</v>
      </c>
      <c r="I21" s="464">
        <v>89</v>
      </c>
      <c r="J21" s="464">
        <v>123</v>
      </c>
      <c r="K21" s="464"/>
      <c r="L21" s="464"/>
      <c r="M21" s="464"/>
      <c r="N21" s="464"/>
      <c r="O21" s="464"/>
      <c r="P21" s="464"/>
      <c r="Q21" s="410">
        <f t="shared" ref="Q21:Q29" si="6">SUM(E21:P21)</f>
        <v>621</v>
      </c>
      <c r="R21" s="411"/>
      <c r="S21" s="464">
        <v>134</v>
      </c>
      <c r="T21" s="467">
        <f t="shared" ref="T21:T30" si="7">IFERROR(J21/S21-1,"")</f>
        <v>-8.2089552238805985E-2</v>
      </c>
      <c r="U21" s="410">
        <v>588</v>
      </c>
    </row>
    <row r="22" spans="1:24" ht="15.75" customHeight="1">
      <c r="A22" s="466"/>
      <c r="B22" s="462" t="s">
        <v>256</v>
      </c>
      <c r="C22" s="463" t="s">
        <v>110</v>
      </c>
      <c r="D22" s="409"/>
      <c r="E22" s="464">
        <v>566</v>
      </c>
      <c r="F22" s="464">
        <v>498</v>
      </c>
      <c r="G22" s="464">
        <v>539</v>
      </c>
      <c r="H22" s="464">
        <v>490</v>
      </c>
      <c r="I22" s="464">
        <v>424</v>
      </c>
      <c r="J22" s="464">
        <v>598</v>
      </c>
      <c r="K22" s="464"/>
      <c r="L22" s="464"/>
      <c r="M22" s="464"/>
      <c r="N22" s="464"/>
      <c r="O22" s="464"/>
      <c r="P22" s="464"/>
      <c r="Q22" s="410">
        <f t="shared" si="6"/>
        <v>3115</v>
      </c>
      <c r="R22" s="411"/>
      <c r="S22" s="464">
        <v>671</v>
      </c>
      <c r="T22" s="467">
        <f t="shared" si="7"/>
        <v>-0.10879284649776455</v>
      </c>
      <c r="U22" s="410">
        <v>1254</v>
      </c>
    </row>
    <row r="23" spans="1:24" ht="15.75" customHeight="1">
      <c r="A23" s="466"/>
      <c r="B23" s="462"/>
      <c r="C23" s="463" t="s">
        <v>235</v>
      </c>
      <c r="D23" s="409"/>
      <c r="E23" s="464">
        <v>61</v>
      </c>
      <c r="F23" s="464">
        <v>53</v>
      </c>
      <c r="G23" s="464">
        <v>46</v>
      </c>
      <c r="H23" s="464">
        <v>42</v>
      </c>
      <c r="I23" s="464">
        <v>54</v>
      </c>
      <c r="J23" s="464">
        <v>85</v>
      </c>
      <c r="K23" s="464"/>
      <c r="L23" s="464"/>
      <c r="M23" s="464"/>
      <c r="N23" s="464"/>
      <c r="O23" s="464"/>
      <c r="P23" s="464"/>
      <c r="Q23" s="410">
        <f t="shared" si="6"/>
        <v>341</v>
      </c>
      <c r="R23" s="411"/>
      <c r="S23" s="464">
        <v>174</v>
      </c>
      <c r="T23" s="467">
        <f t="shared" si="7"/>
        <v>-0.5114942528735632</v>
      </c>
      <c r="U23" s="418">
        <v>261</v>
      </c>
    </row>
    <row r="24" spans="1:24" ht="15.75" customHeight="1">
      <c r="A24" s="466"/>
      <c r="B24" s="462"/>
      <c r="C24" s="463" t="s">
        <v>248</v>
      </c>
      <c r="D24" s="409"/>
      <c r="E24" s="464">
        <v>1462</v>
      </c>
      <c r="F24" s="464">
        <v>1540</v>
      </c>
      <c r="G24" s="464">
        <v>1366</v>
      </c>
      <c r="H24" s="464">
        <v>1148</v>
      </c>
      <c r="I24" s="464">
        <v>1552</v>
      </c>
      <c r="J24" s="464">
        <v>1424</v>
      </c>
      <c r="K24" s="464"/>
      <c r="L24" s="464"/>
      <c r="M24" s="464"/>
      <c r="N24" s="464"/>
      <c r="O24" s="464"/>
      <c r="P24" s="464"/>
      <c r="Q24" s="410">
        <f t="shared" si="6"/>
        <v>8492</v>
      </c>
      <c r="R24" s="411"/>
      <c r="S24" s="464">
        <v>2907</v>
      </c>
      <c r="T24" s="467">
        <f t="shared" si="7"/>
        <v>-0.51014791881664945</v>
      </c>
      <c r="U24" s="418">
        <v>33</v>
      </c>
    </row>
    <row r="25" spans="1:24" ht="15.75" customHeight="1">
      <c r="A25" s="466"/>
      <c r="B25" s="530" t="s">
        <v>237</v>
      </c>
      <c r="C25" s="531" t="s">
        <v>257</v>
      </c>
      <c r="D25" s="532"/>
      <c r="E25" s="533"/>
      <c r="F25" s="533"/>
      <c r="G25" s="533"/>
      <c r="H25" s="533"/>
      <c r="I25" s="533"/>
      <c r="J25" s="533">
        <v>15</v>
      </c>
      <c r="K25" s="533"/>
      <c r="L25" s="533"/>
      <c r="M25" s="533"/>
      <c r="N25" s="533"/>
      <c r="O25" s="533"/>
      <c r="P25" s="533"/>
      <c r="Q25" s="534">
        <f>SUM(E25:P25)</f>
        <v>15</v>
      </c>
      <c r="R25" s="411"/>
      <c r="S25" s="533"/>
      <c r="T25" s="535" t="str">
        <f t="shared" si="7"/>
        <v/>
      </c>
      <c r="U25" s="534"/>
    </row>
    <row r="26" spans="1:24" ht="15.75" customHeight="1">
      <c r="A26" s="466"/>
      <c r="B26" s="529"/>
      <c r="C26" s="511" t="s">
        <v>259</v>
      </c>
      <c r="D26" s="459"/>
      <c r="E26" s="512">
        <v>27</v>
      </c>
      <c r="F26" s="512">
        <v>400</v>
      </c>
      <c r="G26" s="512">
        <v>1443</v>
      </c>
      <c r="H26" s="512">
        <v>767</v>
      </c>
      <c r="I26" s="512">
        <v>688</v>
      </c>
      <c r="J26" s="512">
        <v>567</v>
      </c>
      <c r="K26" s="512"/>
      <c r="L26" s="512"/>
      <c r="M26" s="512"/>
      <c r="N26" s="512"/>
      <c r="O26" s="512"/>
      <c r="P26" s="512"/>
      <c r="Q26" s="411">
        <f>SUM(E26:P26)</f>
        <v>3892</v>
      </c>
      <c r="R26" s="411"/>
      <c r="S26" s="512"/>
      <c r="T26" s="498" t="str">
        <f t="shared" si="7"/>
        <v/>
      </c>
      <c r="U26" s="411"/>
    </row>
    <row r="27" spans="1:24" ht="15.75" customHeight="1">
      <c r="A27" s="461"/>
      <c r="B27" s="462" t="s">
        <v>32</v>
      </c>
      <c r="C27" s="463" t="s">
        <v>33</v>
      </c>
      <c r="D27" s="409"/>
      <c r="E27" s="464">
        <v>180</v>
      </c>
      <c r="F27" s="464">
        <v>175</v>
      </c>
      <c r="G27" s="464">
        <v>175</v>
      </c>
      <c r="H27" s="464">
        <v>174</v>
      </c>
      <c r="I27" s="464">
        <v>220</v>
      </c>
      <c r="J27" s="464">
        <v>148</v>
      </c>
      <c r="K27" s="464"/>
      <c r="L27" s="464"/>
      <c r="M27" s="464"/>
      <c r="N27" s="464"/>
      <c r="O27" s="464"/>
      <c r="P27" s="464"/>
      <c r="Q27" s="410">
        <f>SUM(E27:P27)</f>
        <v>1072</v>
      </c>
      <c r="R27" s="411"/>
      <c r="S27" s="464">
        <v>337</v>
      </c>
      <c r="T27" s="467">
        <f t="shared" si="7"/>
        <v>-0.56083086053412456</v>
      </c>
      <c r="U27" s="410">
        <v>314</v>
      </c>
    </row>
    <row r="28" spans="1:24" ht="15.75" customHeight="1">
      <c r="A28" s="466"/>
      <c r="B28" s="462" t="s">
        <v>247</v>
      </c>
      <c r="C28" s="463" t="s">
        <v>216</v>
      </c>
      <c r="D28" s="469"/>
      <c r="E28" s="464">
        <v>724</v>
      </c>
      <c r="F28" s="464">
        <v>550</v>
      </c>
      <c r="G28" s="464">
        <v>555</v>
      </c>
      <c r="H28" s="464">
        <v>530</v>
      </c>
      <c r="I28" s="464">
        <v>534</v>
      </c>
      <c r="J28" s="464">
        <v>627</v>
      </c>
      <c r="K28" s="464"/>
      <c r="L28" s="464"/>
      <c r="M28" s="464"/>
      <c r="N28" s="464"/>
      <c r="O28" s="464"/>
      <c r="P28" s="464"/>
      <c r="Q28" s="410">
        <f t="shared" si="6"/>
        <v>3520</v>
      </c>
      <c r="R28" s="411"/>
      <c r="S28" s="464">
        <v>797</v>
      </c>
      <c r="T28" s="467">
        <f t="shared" si="7"/>
        <v>-0.21329987452948562</v>
      </c>
      <c r="U28" s="410">
        <v>1088</v>
      </c>
      <c r="X28" s="536"/>
    </row>
    <row r="29" spans="1:24" ht="15.75" customHeight="1">
      <c r="A29" s="466"/>
      <c r="B29" s="462"/>
      <c r="C29" s="463" t="s">
        <v>236</v>
      </c>
      <c r="D29" s="469"/>
      <c r="E29" s="464">
        <v>638</v>
      </c>
      <c r="F29" s="464">
        <v>444</v>
      </c>
      <c r="G29" s="464">
        <v>460</v>
      </c>
      <c r="H29" s="464">
        <v>413</v>
      </c>
      <c r="I29" s="464">
        <v>440</v>
      </c>
      <c r="J29" s="464">
        <v>515</v>
      </c>
      <c r="K29" s="464"/>
      <c r="L29" s="464"/>
      <c r="M29" s="464"/>
      <c r="N29" s="464"/>
      <c r="O29" s="464"/>
      <c r="P29" s="464"/>
      <c r="Q29" s="410">
        <f t="shared" si="6"/>
        <v>2910</v>
      </c>
      <c r="R29" s="411"/>
      <c r="S29" s="464">
        <v>738</v>
      </c>
      <c r="T29" s="467">
        <f t="shared" si="7"/>
        <v>-0.30216802168021684</v>
      </c>
      <c r="U29" s="410">
        <v>1047</v>
      </c>
      <c r="V29" s="484"/>
    </row>
    <row r="30" spans="1:24" ht="15.75" customHeight="1">
      <c r="A30" s="474"/>
      <c r="B30" s="596" t="s">
        <v>81</v>
      </c>
      <c r="C30" s="597"/>
      <c r="D30" s="485"/>
      <c r="E30" s="486">
        <f t="shared" ref="E30:P30" si="8">SUM(E21:E29)</f>
        <v>3762</v>
      </c>
      <c r="F30" s="486">
        <f t="shared" si="8"/>
        <v>3748</v>
      </c>
      <c r="G30" s="486">
        <f t="shared" si="8"/>
        <v>4702</v>
      </c>
      <c r="H30" s="486">
        <f t="shared" si="8"/>
        <v>3663</v>
      </c>
      <c r="I30" s="486">
        <f t="shared" si="8"/>
        <v>4001</v>
      </c>
      <c r="J30" s="486">
        <f t="shared" si="8"/>
        <v>4102</v>
      </c>
      <c r="K30" s="486">
        <f t="shared" si="8"/>
        <v>0</v>
      </c>
      <c r="L30" s="486">
        <f t="shared" si="8"/>
        <v>0</v>
      </c>
      <c r="M30" s="486">
        <f t="shared" si="8"/>
        <v>0</v>
      </c>
      <c r="N30" s="486">
        <f t="shared" si="8"/>
        <v>0</v>
      </c>
      <c r="O30" s="486">
        <f t="shared" si="8"/>
        <v>0</v>
      </c>
      <c r="P30" s="486">
        <f t="shared" si="8"/>
        <v>0</v>
      </c>
      <c r="Q30" s="421">
        <f>SUM(E30:P30)</f>
        <v>23978</v>
      </c>
      <c r="R30" s="487"/>
      <c r="S30" s="486">
        <f>SUM(S21:S29)</f>
        <v>5758</v>
      </c>
      <c r="T30" s="544">
        <f t="shared" si="7"/>
        <v>-0.28759986106286906</v>
      </c>
      <c r="U30" s="421">
        <f>SUM(U21:U29)</f>
        <v>4585</v>
      </c>
      <c r="W30" s="666"/>
    </row>
    <row r="31" spans="1:24" ht="12" customHeight="1">
      <c r="A31" s="485"/>
      <c r="B31" s="485"/>
      <c r="C31" s="485"/>
      <c r="D31" s="409"/>
      <c r="E31" s="417"/>
      <c r="F31" s="417"/>
      <c r="G31" s="417"/>
      <c r="H31" s="488"/>
      <c r="I31" s="417"/>
      <c r="J31" s="417"/>
      <c r="K31" s="488"/>
      <c r="L31" s="417"/>
      <c r="M31" s="417"/>
      <c r="N31" s="417"/>
      <c r="O31" s="488"/>
      <c r="P31" s="417"/>
      <c r="Q31" s="489"/>
      <c r="R31" s="481"/>
      <c r="S31" s="490"/>
      <c r="T31" s="483" t="str">
        <f>IFERROR(M31/S31-1,"")</f>
        <v/>
      </c>
      <c r="U31" s="417"/>
    </row>
    <row r="32" spans="1:24" ht="19.5">
      <c r="A32" s="589" t="s">
        <v>45</v>
      </c>
      <c r="B32" s="590"/>
      <c r="C32" s="591"/>
      <c r="D32" s="409"/>
      <c r="E32" s="454" t="s">
        <v>2</v>
      </c>
      <c r="F32" s="455" t="s">
        <v>18</v>
      </c>
      <c r="G32" s="455" t="s">
        <v>19</v>
      </c>
      <c r="H32" s="455" t="s">
        <v>20</v>
      </c>
      <c r="I32" s="455" t="s">
        <v>21</v>
      </c>
      <c r="J32" s="455" t="s">
        <v>22</v>
      </c>
      <c r="K32" s="455" t="s">
        <v>8</v>
      </c>
      <c r="L32" s="455" t="s">
        <v>24</v>
      </c>
      <c r="M32" s="455" t="s">
        <v>25</v>
      </c>
      <c r="N32" s="455" t="s">
        <v>26</v>
      </c>
      <c r="O32" s="455" t="s">
        <v>27</v>
      </c>
      <c r="P32" s="455" t="s">
        <v>28</v>
      </c>
      <c r="Q32" s="408" t="s">
        <v>16</v>
      </c>
      <c r="R32" s="456"/>
      <c r="S32" s="408" t="s">
        <v>262</v>
      </c>
      <c r="T32" s="408" t="s">
        <v>249</v>
      </c>
      <c r="U32" s="408" t="s">
        <v>263</v>
      </c>
    </row>
    <row r="33" spans="1:26" ht="15.75" customHeight="1">
      <c r="A33" s="466" t="s">
        <v>246</v>
      </c>
      <c r="B33" s="462" t="s">
        <v>32</v>
      </c>
      <c r="C33" s="463" t="s">
        <v>85</v>
      </c>
      <c r="D33" s="409"/>
      <c r="E33" s="464">
        <v>773</v>
      </c>
      <c r="F33" s="464">
        <v>955</v>
      </c>
      <c r="G33" s="464">
        <v>571</v>
      </c>
      <c r="H33" s="464">
        <v>999</v>
      </c>
      <c r="I33" s="464">
        <v>1132</v>
      </c>
      <c r="J33" s="464">
        <v>979</v>
      </c>
      <c r="K33" s="464"/>
      <c r="L33" s="464"/>
      <c r="M33" s="464"/>
      <c r="N33" s="464"/>
      <c r="O33" s="464"/>
      <c r="P33" s="464"/>
      <c r="Q33" s="410">
        <f t="shared" ref="Q33:Q41" si="9">SUM(E33:P33)</f>
        <v>5409</v>
      </c>
      <c r="R33" s="411"/>
      <c r="S33" s="464">
        <v>834</v>
      </c>
      <c r="T33" s="467">
        <f t="shared" ref="T33:T42" si="10">IFERROR(J33/S33-1,"")</f>
        <v>0.17386091127098324</v>
      </c>
      <c r="U33" s="410">
        <v>879</v>
      </c>
    </row>
    <row r="34" spans="1:26" ht="15.75" customHeight="1">
      <c r="A34" s="466"/>
      <c r="B34" s="462" t="s">
        <v>255</v>
      </c>
      <c r="C34" s="463" t="s">
        <v>110</v>
      </c>
      <c r="D34" s="409"/>
      <c r="E34" s="464">
        <v>664</v>
      </c>
      <c r="F34" s="464">
        <v>682</v>
      </c>
      <c r="G34" s="464">
        <v>642</v>
      </c>
      <c r="H34" s="464">
        <v>219</v>
      </c>
      <c r="I34" s="464">
        <v>580</v>
      </c>
      <c r="J34" s="464">
        <v>947</v>
      </c>
      <c r="K34" s="464"/>
      <c r="L34" s="464"/>
      <c r="M34" s="464"/>
      <c r="N34" s="464"/>
      <c r="O34" s="464"/>
      <c r="P34" s="464"/>
      <c r="Q34" s="410">
        <f t="shared" si="9"/>
        <v>3734</v>
      </c>
      <c r="R34" s="411"/>
      <c r="S34" s="464">
        <v>24</v>
      </c>
      <c r="T34" s="467">
        <f t="shared" si="10"/>
        <v>38.458333333333336</v>
      </c>
      <c r="U34" s="410">
        <v>638</v>
      </c>
    </row>
    <row r="35" spans="1:26" ht="15.75" customHeight="1">
      <c r="A35" s="466"/>
      <c r="B35" s="462"/>
      <c r="C35" s="463" t="s">
        <v>235</v>
      </c>
      <c r="D35" s="409"/>
      <c r="E35" s="464">
        <v>127</v>
      </c>
      <c r="F35" s="464">
        <v>772</v>
      </c>
      <c r="G35" s="464">
        <v>19</v>
      </c>
      <c r="H35" s="464">
        <v>19</v>
      </c>
      <c r="I35" s="464">
        <v>62</v>
      </c>
      <c r="J35" s="464"/>
      <c r="K35" s="464"/>
      <c r="L35" s="464"/>
      <c r="M35" s="464"/>
      <c r="N35" s="464"/>
      <c r="O35" s="464"/>
      <c r="P35" s="464"/>
      <c r="Q35" s="410">
        <f t="shared" si="9"/>
        <v>999</v>
      </c>
      <c r="R35" s="411"/>
      <c r="S35" s="464">
        <v>30</v>
      </c>
      <c r="T35" s="467">
        <f t="shared" si="10"/>
        <v>-1</v>
      </c>
      <c r="U35" s="410">
        <v>135</v>
      </c>
    </row>
    <row r="36" spans="1:26" ht="15.75" customHeight="1">
      <c r="A36" s="466"/>
      <c r="B36" s="462"/>
      <c r="C36" s="463" t="s">
        <v>248</v>
      </c>
      <c r="D36" s="409"/>
      <c r="E36" s="464">
        <v>658</v>
      </c>
      <c r="F36" s="464">
        <v>578</v>
      </c>
      <c r="G36" s="464">
        <v>1032</v>
      </c>
      <c r="H36" s="576">
        <v>1490</v>
      </c>
      <c r="I36" s="464">
        <v>414</v>
      </c>
      <c r="J36" s="464">
        <v>1222</v>
      </c>
      <c r="K36" s="464"/>
      <c r="L36" s="464"/>
      <c r="M36" s="464"/>
      <c r="N36" s="464"/>
      <c r="O36" s="464"/>
      <c r="P36" s="464"/>
      <c r="Q36" s="410">
        <f t="shared" si="9"/>
        <v>5394</v>
      </c>
      <c r="R36" s="411"/>
      <c r="S36" s="464">
        <v>871</v>
      </c>
      <c r="T36" s="467">
        <f t="shared" si="10"/>
        <v>0.40298507462686572</v>
      </c>
      <c r="U36" s="410"/>
    </row>
    <row r="37" spans="1:26" ht="15.75" customHeight="1">
      <c r="A37" s="466"/>
      <c r="B37" s="530" t="s">
        <v>237</v>
      </c>
      <c r="C37" s="531" t="s">
        <v>254</v>
      </c>
      <c r="D37" s="532"/>
      <c r="E37" s="533">
        <v>58</v>
      </c>
      <c r="F37" s="533"/>
      <c r="G37" s="533"/>
      <c r="H37" s="533"/>
      <c r="I37" s="533">
        <v>5</v>
      </c>
      <c r="J37" s="533">
        <v>1</v>
      </c>
      <c r="K37" s="533"/>
      <c r="L37" s="533"/>
      <c r="M37" s="533"/>
      <c r="N37" s="533"/>
      <c r="O37" s="533"/>
      <c r="P37" s="533"/>
      <c r="Q37" s="534">
        <f>SUM(E37:P37)</f>
        <v>64</v>
      </c>
      <c r="R37" s="411"/>
      <c r="S37" s="533">
        <v>404</v>
      </c>
      <c r="T37" s="535">
        <f t="shared" si="10"/>
        <v>-0.99752475247524752</v>
      </c>
      <c r="U37" s="534"/>
    </row>
    <row r="38" spans="1:26" ht="15.75" customHeight="1">
      <c r="A38" s="466"/>
      <c r="B38" s="529"/>
      <c r="C38" s="511" t="s">
        <v>259</v>
      </c>
      <c r="D38" s="459"/>
      <c r="E38" s="512">
        <v>867</v>
      </c>
      <c r="F38" s="512">
        <v>543</v>
      </c>
      <c r="G38" s="512">
        <v>1032</v>
      </c>
      <c r="H38" s="512">
        <v>1699</v>
      </c>
      <c r="I38" s="512">
        <v>812</v>
      </c>
      <c r="J38" s="512">
        <v>1005</v>
      </c>
      <c r="K38" s="512"/>
      <c r="L38" s="512"/>
      <c r="M38" s="512"/>
      <c r="N38" s="512"/>
      <c r="O38" s="512"/>
      <c r="P38" s="512"/>
      <c r="Q38" s="411">
        <f>SUM(E38:P38)</f>
        <v>5958</v>
      </c>
      <c r="R38" s="411"/>
      <c r="S38" s="512"/>
      <c r="T38" s="498" t="str">
        <f t="shared" si="10"/>
        <v/>
      </c>
      <c r="U38" s="411"/>
    </row>
    <row r="39" spans="1:26" ht="15.75" customHeight="1">
      <c r="A39" s="461"/>
      <c r="B39" s="462" t="s">
        <v>32</v>
      </c>
      <c r="C39" s="463" t="s">
        <v>33</v>
      </c>
      <c r="D39" s="409"/>
      <c r="E39" s="464">
        <v>920</v>
      </c>
      <c r="F39" s="464">
        <v>621</v>
      </c>
      <c r="G39" s="464">
        <v>516</v>
      </c>
      <c r="H39" s="464">
        <v>430</v>
      </c>
      <c r="I39" s="464">
        <v>664</v>
      </c>
      <c r="J39" s="464">
        <v>660</v>
      </c>
      <c r="K39" s="464"/>
      <c r="L39" s="464"/>
      <c r="M39" s="464"/>
      <c r="N39" s="464"/>
      <c r="O39" s="464"/>
      <c r="P39" s="464"/>
      <c r="Q39" s="410">
        <f>SUM(E39:P39)</f>
        <v>3811</v>
      </c>
      <c r="R39" s="411"/>
      <c r="S39" s="464">
        <v>911</v>
      </c>
      <c r="T39" s="467">
        <f t="shared" si="10"/>
        <v>-0.27552140504939626</v>
      </c>
      <c r="U39" s="333">
        <v>755</v>
      </c>
    </row>
    <row r="40" spans="1:26" ht="15.75" customHeight="1">
      <c r="A40" s="466"/>
      <c r="B40" s="462" t="s">
        <v>247</v>
      </c>
      <c r="C40" s="463" t="s">
        <v>216</v>
      </c>
      <c r="D40" s="469"/>
      <c r="E40" s="464">
        <v>638</v>
      </c>
      <c r="F40" s="464">
        <v>556</v>
      </c>
      <c r="G40" s="464">
        <v>958</v>
      </c>
      <c r="H40" s="464">
        <v>409</v>
      </c>
      <c r="I40" s="464">
        <v>256</v>
      </c>
      <c r="J40" s="464">
        <v>55</v>
      </c>
      <c r="K40" s="464"/>
      <c r="L40" s="464"/>
      <c r="M40" s="464"/>
      <c r="N40" s="464"/>
      <c r="O40" s="464"/>
      <c r="P40" s="464"/>
      <c r="Q40" s="410">
        <f t="shared" si="9"/>
        <v>2872</v>
      </c>
      <c r="R40" s="411"/>
      <c r="S40" s="464">
        <v>340</v>
      </c>
      <c r="T40" s="467">
        <f t="shared" si="10"/>
        <v>-0.83823529411764708</v>
      </c>
      <c r="U40" s="333">
        <v>246</v>
      </c>
    </row>
    <row r="41" spans="1:26" ht="15.75" customHeight="1">
      <c r="A41" s="466"/>
      <c r="B41" s="462"/>
      <c r="C41" s="463" t="s">
        <v>236</v>
      </c>
      <c r="D41" s="469"/>
      <c r="E41" s="464">
        <v>705</v>
      </c>
      <c r="F41" s="464">
        <v>997</v>
      </c>
      <c r="G41" s="464">
        <v>1230</v>
      </c>
      <c r="H41" s="576">
        <v>372</v>
      </c>
      <c r="I41" s="464">
        <v>655</v>
      </c>
      <c r="J41" s="464">
        <v>387</v>
      </c>
      <c r="K41" s="464"/>
      <c r="L41" s="464"/>
      <c r="M41" s="464"/>
      <c r="N41" s="464"/>
      <c r="O41" s="464"/>
      <c r="P41" s="464"/>
      <c r="Q41" s="410">
        <f t="shared" si="9"/>
        <v>4346</v>
      </c>
      <c r="R41" s="411"/>
      <c r="S41" s="464">
        <v>1071</v>
      </c>
      <c r="T41" s="467">
        <f t="shared" si="10"/>
        <v>-0.6386554621848739</v>
      </c>
      <c r="U41" s="410">
        <v>741</v>
      </c>
    </row>
    <row r="42" spans="1:26" ht="15.75" customHeight="1">
      <c r="A42" s="474"/>
      <c r="B42" s="596" t="s">
        <v>97</v>
      </c>
      <c r="C42" s="597"/>
      <c r="D42" s="485"/>
      <c r="E42" s="486">
        <f t="shared" ref="E42:P42" si="11">SUM(E33:E41)</f>
        <v>5410</v>
      </c>
      <c r="F42" s="486">
        <f t="shared" si="11"/>
        <v>5704</v>
      </c>
      <c r="G42" s="486">
        <f t="shared" si="11"/>
        <v>6000</v>
      </c>
      <c r="H42" s="486">
        <f t="shared" si="11"/>
        <v>5637</v>
      </c>
      <c r="I42" s="486">
        <f t="shared" si="11"/>
        <v>4580</v>
      </c>
      <c r="J42" s="486">
        <f t="shared" si="11"/>
        <v>5256</v>
      </c>
      <c r="K42" s="486">
        <f t="shared" si="11"/>
        <v>0</v>
      </c>
      <c r="L42" s="486">
        <f t="shared" si="11"/>
        <v>0</v>
      </c>
      <c r="M42" s="486">
        <f t="shared" si="11"/>
        <v>0</v>
      </c>
      <c r="N42" s="486">
        <f t="shared" si="11"/>
        <v>0</v>
      </c>
      <c r="O42" s="486">
        <f t="shared" si="11"/>
        <v>0</v>
      </c>
      <c r="P42" s="486">
        <f t="shared" si="11"/>
        <v>0</v>
      </c>
      <c r="Q42" s="421">
        <f>SUM(E42:P42)</f>
        <v>32587</v>
      </c>
      <c r="R42" s="487"/>
      <c r="S42" s="486">
        <f>SUM(S33:S41)</f>
        <v>4485</v>
      </c>
      <c r="T42" s="491">
        <f t="shared" si="10"/>
        <v>0.1719063545150501</v>
      </c>
      <c r="U42" s="421">
        <f>SUM(U33:U41)</f>
        <v>3394</v>
      </c>
      <c r="W42" s="666"/>
      <c r="X42" s="536"/>
    </row>
    <row r="43" spans="1:26" ht="2.25" customHeight="1">
      <c r="A43" s="485"/>
      <c r="B43" s="485"/>
      <c r="C43" s="485"/>
      <c r="D43" s="409"/>
      <c r="E43" s="492"/>
      <c r="F43" s="420"/>
      <c r="G43" s="420"/>
      <c r="H43" s="420"/>
      <c r="I43" s="420"/>
      <c r="J43" s="420"/>
      <c r="K43" s="420"/>
      <c r="L43" s="420"/>
      <c r="M43" s="420"/>
      <c r="N43" s="420"/>
      <c r="O43" s="420"/>
      <c r="P43" s="420"/>
      <c r="Q43" s="420"/>
      <c r="R43" s="493"/>
      <c r="S43" s="420"/>
      <c r="T43" s="494" t="str">
        <f t="shared" ref="T43" si="12">IFERROR(G43/S43-1,"")</f>
        <v/>
      </c>
      <c r="U43" s="420"/>
    </row>
    <row r="44" spans="1:26" ht="15.75" customHeight="1">
      <c r="A44" s="506" t="s">
        <v>46</v>
      </c>
      <c r="B44" s="598" t="s">
        <v>32</v>
      </c>
      <c r="C44" s="507" t="s">
        <v>33</v>
      </c>
      <c r="D44" s="459"/>
      <c r="E44" s="508"/>
      <c r="F44" s="509"/>
      <c r="G44" s="509"/>
      <c r="H44" s="509"/>
      <c r="I44" s="509"/>
      <c r="J44" s="509"/>
      <c r="K44" s="509"/>
      <c r="L44" s="495"/>
      <c r="M44" s="495"/>
      <c r="N44" s="509"/>
      <c r="O44" s="509"/>
      <c r="P44" s="509"/>
      <c r="Q44" s="509"/>
      <c r="R44" s="411"/>
      <c r="S44" s="509"/>
      <c r="T44" s="496"/>
      <c r="U44" s="509"/>
    </row>
    <row r="45" spans="1:26" ht="15.75" customHeight="1">
      <c r="A45" s="510"/>
      <c r="B45" s="599"/>
      <c r="C45" s="511" t="s">
        <v>229</v>
      </c>
      <c r="D45" s="459"/>
      <c r="E45" s="512"/>
      <c r="F45" s="512"/>
      <c r="G45" s="512"/>
      <c r="H45" s="512"/>
      <c r="I45" s="512"/>
      <c r="J45" s="512"/>
      <c r="K45" s="512"/>
      <c r="L45" s="497"/>
      <c r="M45" s="497"/>
      <c r="N45" s="512"/>
      <c r="O45" s="512"/>
      <c r="P45" s="512"/>
      <c r="Q45" s="411">
        <f>SUM(E45:P45)</f>
        <v>0</v>
      </c>
      <c r="R45" s="411"/>
      <c r="S45" s="512">
        <v>0</v>
      </c>
      <c r="T45" s="498"/>
      <c r="U45" s="411">
        <v>30</v>
      </c>
    </row>
    <row r="46" spans="1:26" ht="15.75" customHeight="1">
      <c r="A46" s="513"/>
      <c r="B46" s="600" t="s">
        <v>95</v>
      </c>
      <c r="C46" s="601"/>
      <c r="D46" s="514"/>
      <c r="E46" s="515">
        <f t="shared" ref="E46:Q46" si="13">E45+E44</f>
        <v>0</v>
      </c>
      <c r="F46" s="515">
        <f t="shared" si="13"/>
        <v>0</v>
      </c>
      <c r="G46" s="515">
        <f t="shared" si="13"/>
        <v>0</v>
      </c>
      <c r="H46" s="515">
        <f t="shared" si="13"/>
        <v>0</v>
      </c>
      <c r="I46" s="515">
        <f t="shared" si="13"/>
        <v>0</v>
      </c>
      <c r="J46" s="515">
        <f t="shared" si="13"/>
        <v>0</v>
      </c>
      <c r="K46" s="515">
        <f t="shared" si="13"/>
        <v>0</v>
      </c>
      <c r="L46" s="515">
        <f t="shared" si="13"/>
        <v>0</v>
      </c>
      <c r="M46" s="515">
        <f t="shared" si="13"/>
        <v>0</v>
      </c>
      <c r="N46" s="515">
        <f t="shared" si="13"/>
        <v>0</v>
      </c>
      <c r="O46" s="515">
        <f t="shared" si="13"/>
        <v>0</v>
      </c>
      <c r="P46" s="515">
        <f t="shared" si="13"/>
        <v>0</v>
      </c>
      <c r="Q46" s="516">
        <f t="shared" si="13"/>
        <v>0</v>
      </c>
      <c r="R46" s="487"/>
      <c r="S46" s="515">
        <f>S45+S44</f>
        <v>0</v>
      </c>
      <c r="T46" s="517" t="str">
        <f t="shared" ref="T46" si="14">IFERROR(I46/S46-1,"")</f>
        <v/>
      </c>
      <c r="U46" s="516">
        <f>U45+U44</f>
        <v>30</v>
      </c>
    </row>
    <row r="47" spans="1:26" ht="15.75" customHeight="1">
      <c r="A47" s="580" t="s">
        <v>96</v>
      </c>
      <c r="B47" s="581"/>
      <c r="C47" s="582"/>
      <c r="D47" s="485"/>
      <c r="E47" s="515">
        <f t="shared" ref="E47:Q47" si="15">E46+E42</f>
        <v>5410</v>
      </c>
      <c r="F47" s="515">
        <f t="shared" si="15"/>
        <v>5704</v>
      </c>
      <c r="G47" s="515">
        <f t="shared" si="15"/>
        <v>6000</v>
      </c>
      <c r="H47" s="515">
        <f t="shared" si="15"/>
        <v>5637</v>
      </c>
      <c r="I47" s="515">
        <f t="shared" si="15"/>
        <v>4580</v>
      </c>
      <c r="J47" s="515">
        <f t="shared" si="15"/>
        <v>5256</v>
      </c>
      <c r="K47" s="515">
        <f t="shared" si="15"/>
        <v>0</v>
      </c>
      <c r="L47" s="515">
        <f t="shared" si="15"/>
        <v>0</v>
      </c>
      <c r="M47" s="515">
        <f t="shared" si="15"/>
        <v>0</v>
      </c>
      <c r="N47" s="515">
        <f t="shared" si="15"/>
        <v>0</v>
      </c>
      <c r="O47" s="515">
        <f t="shared" si="15"/>
        <v>0</v>
      </c>
      <c r="P47" s="515">
        <f t="shared" si="15"/>
        <v>0</v>
      </c>
      <c r="Q47" s="516">
        <f t="shared" si="15"/>
        <v>32587</v>
      </c>
      <c r="R47" s="487"/>
      <c r="S47" s="515">
        <f>S46+S42</f>
        <v>4485</v>
      </c>
      <c r="T47" s="546">
        <f t="shared" ref="T47" si="16">IFERROR(J47/S47-1,"")</f>
        <v>0.1719063545150501</v>
      </c>
      <c r="U47" s="516">
        <f>U46+U42</f>
        <v>3424</v>
      </c>
      <c r="W47" s="666"/>
    </row>
    <row r="48" spans="1:26" s="554" customFormat="1" ht="29.25" customHeight="1">
      <c r="A48" s="570"/>
      <c r="B48" s="565"/>
      <c r="C48" s="565"/>
      <c r="H48" s="566"/>
      <c r="K48" s="566"/>
      <c r="Q48" s="567"/>
      <c r="R48" s="500"/>
      <c r="T48" s="568"/>
      <c r="W48" s="569"/>
      <c r="X48" s="569"/>
      <c r="Y48" s="569"/>
      <c r="Z48" s="569"/>
    </row>
    <row r="49" spans="1:26" s="500" customFormat="1">
      <c r="A49" s="554"/>
      <c r="B49" s="554"/>
      <c r="C49" s="554"/>
      <c r="D49" s="554"/>
      <c r="E49" s="554"/>
      <c r="F49" s="554"/>
      <c r="G49" s="569"/>
      <c r="H49" s="554"/>
      <c r="I49" s="554"/>
      <c r="J49" s="566"/>
      <c r="K49" s="554"/>
      <c r="L49" s="554"/>
      <c r="M49" s="554"/>
      <c r="N49" s="554"/>
      <c r="O49" s="554"/>
      <c r="P49" s="554"/>
      <c r="Q49" s="554"/>
      <c r="S49" s="554"/>
      <c r="T49" s="568"/>
      <c r="U49" s="554"/>
      <c r="V49" s="554"/>
      <c r="W49" s="571"/>
      <c r="X49" s="571"/>
      <c r="Y49" s="571"/>
      <c r="Z49" s="571"/>
    </row>
    <row r="50" spans="1:26" s="500" customFormat="1">
      <c r="A50" s="554"/>
      <c r="B50" s="554"/>
      <c r="C50" s="554"/>
      <c r="D50" s="554"/>
      <c r="E50" s="554"/>
      <c r="F50" s="554"/>
      <c r="G50" s="554"/>
      <c r="H50" s="554"/>
      <c r="I50" s="554"/>
      <c r="J50" s="566"/>
      <c r="K50" s="554"/>
      <c r="L50" s="554"/>
      <c r="M50" s="554"/>
      <c r="N50" s="554"/>
      <c r="O50" s="554"/>
      <c r="P50" s="554"/>
      <c r="Q50" s="554"/>
      <c r="S50" s="554"/>
      <c r="T50" s="568"/>
      <c r="U50" s="554"/>
      <c r="V50" s="554"/>
      <c r="W50" s="571"/>
      <c r="X50" s="571"/>
      <c r="Y50" s="571"/>
      <c r="Z50" s="571"/>
    </row>
    <row r="51" spans="1:26" s="500" customFormat="1">
      <c r="A51" s="554"/>
      <c r="B51" s="554"/>
      <c r="C51" s="554"/>
      <c r="D51" s="554"/>
      <c r="E51" s="554"/>
      <c r="F51" s="554"/>
      <c r="G51" s="569"/>
      <c r="H51" s="569"/>
      <c r="I51" s="569"/>
      <c r="J51" s="566"/>
      <c r="K51" s="554"/>
      <c r="L51" s="554"/>
      <c r="M51" s="554"/>
      <c r="N51" s="554"/>
      <c r="O51" s="554"/>
      <c r="P51" s="554"/>
      <c r="Q51" s="554"/>
      <c r="S51" s="554"/>
      <c r="T51" s="568"/>
      <c r="U51" s="554"/>
      <c r="V51" s="554"/>
      <c r="W51" s="572"/>
      <c r="X51" s="571"/>
      <c r="Y51" s="571"/>
      <c r="Z51" s="571"/>
    </row>
    <row r="52" spans="1:26" s="500" customFormat="1">
      <c r="A52" s="554"/>
      <c r="B52" s="554"/>
      <c r="C52" s="554"/>
      <c r="D52" s="554"/>
      <c r="E52" s="554"/>
      <c r="F52" s="554"/>
      <c r="G52" s="569"/>
      <c r="H52" s="569"/>
      <c r="I52" s="569"/>
      <c r="J52" s="569"/>
      <c r="K52" s="554"/>
      <c r="L52" s="554"/>
      <c r="M52" s="554"/>
      <c r="N52" s="554"/>
      <c r="O52" s="554"/>
      <c r="P52" s="554"/>
      <c r="Q52" s="554"/>
      <c r="S52" s="554"/>
      <c r="T52" s="568"/>
      <c r="U52" s="554"/>
      <c r="V52" s="554"/>
      <c r="W52" s="571"/>
      <c r="X52" s="571"/>
      <c r="Y52" s="571"/>
      <c r="Z52" s="571"/>
    </row>
    <row r="53" spans="1:26" s="500" customFormat="1">
      <c r="A53" s="554"/>
      <c r="B53" s="554"/>
      <c r="C53" s="554"/>
      <c r="D53" s="554"/>
      <c r="E53" s="554"/>
      <c r="F53" s="554"/>
      <c r="G53" s="554"/>
      <c r="H53" s="554"/>
      <c r="I53" s="554"/>
      <c r="J53" s="554"/>
      <c r="K53" s="554"/>
      <c r="L53" s="554"/>
      <c r="M53" s="554"/>
      <c r="N53" s="554"/>
      <c r="O53" s="554"/>
      <c r="P53" s="554"/>
      <c r="Q53" s="554"/>
      <c r="S53" s="554"/>
      <c r="T53" s="568"/>
      <c r="U53" s="554"/>
      <c r="V53" s="554"/>
      <c r="W53" s="571"/>
      <c r="X53" s="571"/>
      <c r="Y53" s="571"/>
      <c r="Z53" s="571"/>
    </row>
    <row r="54" spans="1:26" s="500" customFormat="1">
      <c r="A54" s="554"/>
      <c r="B54" s="554"/>
      <c r="C54" s="554"/>
      <c r="D54" s="554"/>
      <c r="E54" s="554"/>
      <c r="F54" s="554"/>
      <c r="G54" s="554"/>
      <c r="H54" s="554"/>
      <c r="I54" s="554"/>
      <c r="J54" s="554"/>
      <c r="K54" s="554"/>
      <c r="L54" s="554"/>
      <c r="M54" s="554"/>
      <c r="N54" s="554"/>
      <c r="O54" s="554"/>
      <c r="P54" s="554"/>
      <c r="Q54" s="554"/>
      <c r="S54" s="554"/>
      <c r="T54" s="568"/>
      <c r="U54" s="554"/>
      <c r="V54" s="554"/>
      <c r="W54" s="571"/>
      <c r="X54" s="571"/>
      <c r="Y54" s="571"/>
      <c r="Z54" s="571"/>
    </row>
    <row r="55" spans="1:26" s="500" customFormat="1">
      <c r="A55" s="554"/>
      <c r="B55" s="554"/>
      <c r="C55" s="554"/>
      <c r="D55" s="554"/>
      <c r="E55" s="554"/>
      <c r="F55" s="554"/>
      <c r="G55" s="554"/>
      <c r="H55" s="554"/>
      <c r="I55" s="554"/>
      <c r="J55" s="554"/>
      <c r="K55" s="554"/>
      <c r="L55" s="554"/>
      <c r="M55" s="554"/>
      <c r="N55" s="554"/>
      <c r="O55" s="554"/>
      <c r="P55" s="554"/>
      <c r="Q55" s="554"/>
      <c r="S55" s="554"/>
      <c r="T55" s="568"/>
      <c r="U55" s="554"/>
      <c r="V55" s="554"/>
      <c r="W55" s="571"/>
      <c r="X55" s="571"/>
      <c r="Y55" s="571"/>
      <c r="Z55" s="571"/>
    </row>
    <row r="56" spans="1:26" s="500" customFormat="1">
      <c r="A56" s="554"/>
      <c r="B56" s="554"/>
      <c r="C56" s="554"/>
      <c r="D56" s="554"/>
      <c r="E56" s="554"/>
      <c r="F56" s="554"/>
      <c r="G56" s="554"/>
      <c r="H56" s="554"/>
      <c r="I56" s="554"/>
      <c r="J56" s="554"/>
      <c r="K56" s="554"/>
      <c r="L56" s="554"/>
      <c r="M56" s="554"/>
      <c r="N56" s="554"/>
      <c r="O56" s="554"/>
      <c r="P56" s="554"/>
      <c r="Q56" s="554"/>
      <c r="S56" s="554"/>
      <c r="T56" s="568"/>
      <c r="U56" s="554"/>
      <c r="V56" s="554"/>
      <c r="W56" s="571"/>
      <c r="X56" s="571"/>
      <c r="Y56" s="571"/>
      <c r="Z56" s="571"/>
    </row>
    <row r="57" spans="1:26" s="500" customFormat="1">
      <c r="A57" s="554"/>
      <c r="B57" s="554"/>
      <c r="C57" s="554"/>
      <c r="D57" s="554"/>
      <c r="E57" s="554"/>
      <c r="F57" s="554"/>
      <c r="G57" s="554"/>
      <c r="H57" s="554"/>
      <c r="I57" s="554"/>
      <c r="J57" s="554"/>
      <c r="K57" s="554"/>
      <c r="L57" s="554"/>
      <c r="M57" s="554"/>
      <c r="N57" s="554"/>
      <c r="O57" s="554"/>
      <c r="P57" s="554"/>
      <c r="Q57" s="554"/>
      <c r="S57" s="554"/>
      <c r="T57" s="568"/>
      <c r="U57" s="554"/>
      <c r="V57" s="554"/>
      <c r="W57" s="571"/>
      <c r="X57" s="571"/>
      <c r="Y57" s="571"/>
      <c r="Z57" s="571"/>
    </row>
    <row r="58" spans="1:26" s="500" customFormat="1">
      <c r="A58" s="554"/>
      <c r="B58" s="554"/>
      <c r="C58" s="554"/>
      <c r="D58" s="554"/>
      <c r="E58" s="554"/>
      <c r="F58" s="554"/>
      <c r="G58" s="554"/>
      <c r="H58" s="554"/>
      <c r="I58" s="554"/>
      <c r="J58" s="554"/>
      <c r="K58" s="554"/>
      <c r="L58" s="554"/>
      <c r="M58" s="554"/>
      <c r="N58" s="554"/>
      <c r="O58" s="554"/>
      <c r="P58" s="554"/>
      <c r="Q58" s="554"/>
      <c r="S58" s="554"/>
      <c r="T58" s="568"/>
      <c r="U58" s="554"/>
      <c r="V58" s="554"/>
      <c r="W58" s="571"/>
      <c r="X58" s="571"/>
      <c r="Y58" s="571"/>
      <c r="Z58" s="571"/>
    </row>
    <row r="59" spans="1:26" s="500" customFormat="1">
      <c r="A59" s="554"/>
      <c r="B59" s="554"/>
      <c r="C59" s="554"/>
      <c r="D59" s="554"/>
      <c r="E59" s="554"/>
      <c r="F59" s="554"/>
      <c r="G59" s="554"/>
      <c r="H59" s="554"/>
      <c r="I59" s="554"/>
      <c r="J59" s="554"/>
      <c r="K59" s="554"/>
      <c r="L59" s="554"/>
      <c r="M59" s="554"/>
      <c r="N59" s="554"/>
      <c r="O59" s="554"/>
      <c r="P59" s="554"/>
      <c r="Q59" s="554"/>
      <c r="S59" s="554"/>
      <c r="T59" s="568"/>
      <c r="U59" s="554"/>
      <c r="V59" s="554"/>
      <c r="W59" s="571"/>
      <c r="X59" s="571"/>
      <c r="Y59" s="571"/>
      <c r="Z59" s="571"/>
    </row>
    <row r="60" spans="1:26" s="554" customFormat="1">
      <c r="R60" s="500"/>
      <c r="T60" s="568"/>
      <c r="W60" s="569"/>
      <c r="X60" s="569"/>
      <c r="Y60" s="569"/>
      <c r="Z60" s="569"/>
    </row>
    <row r="61" spans="1:26" s="554" customFormat="1">
      <c r="R61" s="500"/>
      <c r="T61" s="568"/>
      <c r="W61" s="569"/>
      <c r="X61" s="569"/>
      <c r="Y61" s="569"/>
      <c r="Z61" s="569"/>
    </row>
    <row r="62" spans="1:26" s="554" customFormat="1">
      <c r="R62" s="500"/>
      <c r="T62" s="568"/>
      <c r="W62" s="569"/>
      <c r="X62" s="569"/>
      <c r="Y62" s="569"/>
      <c r="Z62" s="569"/>
    </row>
    <row r="63" spans="1:26" s="554" customFormat="1">
      <c r="R63" s="500"/>
      <c r="T63" s="568"/>
      <c r="W63" s="569"/>
      <c r="X63" s="569"/>
      <c r="Y63" s="569"/>
      <c r="Z63" s="569"/>
    </row>
    <row r="64" spans="1:26" s="554" customFormat="1">
      <c r="R64" s="500"/>
      <c r="T64" s="568"/>
      <c r="W64" s="569"/>
      <c r="X64" s="569"/>
      <c r="Y64" s="569"/>
      <c r="Z64" s="569"/>
    </row>
    <row r="65" spans="18:26" s="554" customFormat="1">
      <c r="R65" s="500"/>
      <c r="T65" s="568"/>
      <c r="W65" s="569"/>
      <c r="X65" s="569"/>
      <c r="Y65" s="569"/>
      <c r="Z65" s="569"/>
    </row>
    <row r="66" spans="18:26" s="554" customFormat="1">
      <c r="R66" s="500"/>
      <c r="T66" s="568"/>
      <c r="W66" s="569"/>
      <c r="X66" s="569"/>
      <c r="Y66" s="569"/>
      <c r="Z66" s="569"/>
    </row>
    <row r="67" spans="18:26" s="554" customFormat="1">
      <c r="R67" s="500"/>
      <c r="T67" s="568"/>
      <c r="W67" s="569"/>
      <c r="X67" s="569"/>
      <c r="Y67" s="569"/>
      <c r="Z67" s="569"/>
    </row>
    <row r="68" spans="18:26" s="554" customFormat="1">
      <c r="R68" s="500"/>
      <c r="T68" s="568"/>
      <c r="W68" s="569"/>
      <c r="X68" s="569"/>
      <c r="Y68" s="569"/>
      <c r="Z68" s="569"/>
    </row>
    <row r="69" spans="18:26" s="554" customFormat="1">
      <c r="R69" s="500"/>
      <c r="T69" s="568"/>
      <c r="W69" s="569"/>
      <c r="X69" s="569"/>
      <c r="Y69" s="569"/>
      <c r="Z69" s="569"/>
    </row>
    <row r="70" spans="18:26" s="554" customFormat="1">
      <c r="R70" s="500"/>
      <c r="T70" s="568"/>
      <c r="W70" s="569"/>
      <c r="X70" s="569"/>
      <c r="Y70" s="569"/>
      <c r="Z70" s="569"/>
    </row>
    <row r="71" spans="18:26" s="554" customFormat="1">
      <c r="R71" s="500"/>
      <c r="T71" s="568"/>
      <c r="W71" s="569"/>
      <c r="X71" s="569"/>
      <c r="Y71" s="569"/>
      <c r="Z71" s="569"/>
    </row>
    <row r="72" spans="18:26" s="554" customFormat="1">
      <c r="R72" s="500"/>
      <c r="T72" s="568"/>
      <c r="W72" s="569"/>
      <c r="X72" s="569"/>
      <c r="Y72" s="569"/>
      <c r="Z72" s="569"/>
    </row>
    <row r="227" spans="3:4">
      <c r="C227" s="505"/>
      <c r="D227" s="505"/>
    </row>
    <row r="231" spans="3:4">
      <c r="C231" s="505"/>
      <c r="D231" s="505"/>
    </row>
  </sheetData>
  <mergeCells count="13">
    <mergeCell ref="A47:C47"/>
    <mergeCell ref="E3:Q3"/>
    <mergeCell ref="S3:U3"/>
    <mergeCell ref="A4:C4"/>
    <mergeCell ref="B15:C15"/>
    <mergeCell ref="B16:C16"/>
    <mergeCell ref="A19:C19"/>
    <mergeCell ref="B30:C30"/>
    <mergeCell ref="A32:C32"/>
    <mergeCell ref="B42:C42"/>
    <mergeCell ref="B44:B45"/>
    <mergeCell ref="B46:C46"/>
    <mergeCell ref="B10:B11"/>
  </mergeCells>
  <phoneticPr fontId="13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1"/>
  <sheetViews>
    <sheetView zoomScale="82" zoomScaleNormal="82" workbookViewId="0">
      <selection activeCell="J39" sqref="J39:J41"/>
    </sheetView>
  </sheetViews>
  <sheetFormatPr defaultColWidth="9" defaultRowHeight="16.5"/>
  <cols>
    <col min="1" max="1" width="6.625" style="423" customWidth="1"/>
    <col min="2" max="2" width="8.375" style="423" customWidth="1"/>
    <col min="3" max="3" width="17.75" style="423" customWidth="1"/>
    <col min="4" max="4" width="0.375" style="423" customWidth="1"/>
    <col min="5" max="16" width="9.25" style="423" customWidth="1"/>
    <col min="17" max="17" width="9.875" style="423" customWidth="1"/>
    <col min="18" max="18" width="0.75" style="500" customWidth="1"/>
    <col min="19" max="19" width="9.25" style="423" customWidth="1"/>
    <col min="20" max="20" width="9.25" style="501" customWidth="1"/>
    <col min="21" max="21" width="10.375" style="423" customWidth="1"/>
    <col min="22" max="22" width="9.125" style="423" bestFit="1" customWidth="1"/>
    <col min="23" max="23" width="17.875" style="527" customWidth="1"/>
    <col min="24" max="26" width="9" style="527"/>
    <col min="27" max="16384" width="9" style="423"/>
  </cols>
  <sheetData>
    <row r="1" spans="1:26" s="450" customFormat="1" ht="30.75" customHeight="1" thickBot="1">
      <c r="A1" s="446" t="s">
        <v>265</v>
      </c>
      <c r="B1" s="446"/>
      <c r="C1" s="446"/>
      <c r="D1" s="446"/>
      <c r="E1" s="446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8"/>
      <c r="S1" s="447"/>
      <c r="T1" s="449"/>
      <c r="U1" s="406" t="s">
        <v>53</v>
      </c>
      <c r="W1" s="526"/>
      <c r="X1" s="526"/>
      <c r="Y1" s="526"/>
      <c r="Z1" s="526"/>
    </row>
    <row r="2" spans="1:26" ht="4.5" customHeight="1">
      <c r="Q2" s="407"/>
      <c r="R2" s="451"/>
      <c r="S2" s="407"/>
      <c r="T2" s="452"/>
      <c r="U2" s="407"/>
    </row>
    <row r="3" spans="1:26" ht="20.25" customHeight="1">
      <c r="E3" s="583" t="s">
        <v>266</v>
      </c>
      <c r="F3" s="584"/>
      <c r="G3" s="584"/>
      <c r="H3" s="584"/>
      <c r="I3" s="584"/>
      <c r="J3" s="584"/>
      <c r="K3" s="584"/>
      <c r="L3" s="584"/>
      <c r="M3" s="584"/>
      <c r="N3" s="584"/>
      <c r="O3" s="584"/>
      <c r="P3" s="584"/>
      <c r="Q3" s="585"/>
      <c r="R3" s="453"/>
      <c r="S3" s="586" t="s">
        <v>327</v>
      </c>
      <c r="T3" s="587"/>
      <c r="U3" s="588"/>
    </row>
    <row r="4" spans="1:26" ht="20.25" thickBot="1">
      <c r="A4" s="589" t="s">
        <v>267</v>
      </c>
      <c r="B4" s="590"/>
      <c r="C4" s="591"/>
      <c r="D4" s="409"/>
      <c r="E4" s="454" t="s">
        <v>2</v>
      </c>
      <c r="F4" s="455" t="s">
        <v>268</v>
      </c>
      <c r="G4" s="455" t="s">
        <v>269</v>
      </c>
      <c r="H4" s="455" t="s">
        <v>270</v>
      </c>
      <c r="I4" s="455" t="s">
        <v>271</v>
      </c>
      <c r="J4" s="455" t="s">
        <v>272</v>
      </c>
      <c r="K4" s="455" t="s">
        <v>273</v>
      </c>
      <c r="L4" s="455" t="s">
        <v>274</v>
      </c>
      <c r="M4" s="455" t="s">
        <v>275</v>
      </c>
      <c r="N4" s="455" t="s">
        <v>276</v>
      </c>
      <c r="O4" s="455" t="s">
        <v>277</v>
      </c>
      <c r="P4" s="455" t="s">
        <v>278</v>
      </c>
      <c r="Q4" s="437" t="s">
        <v>267</v>
      </c>
      <c r="R4" s="456"/>
      <c r="S4" s="437" t="s">
        <v>279</v>
      </c>
      <c r="T4" s="437" t="s">
        <v>280</v>
      </c>
      <c r="U4" s="437" t="s">
        <v>281</v>
      </c>
    </row>
    <row r="5" spans="1:26" ht="2.25" customHeight="1" thickTop="1">
      <c r="A5" s="409"/>
      <c r="B5" s="409"/>
      <c r="C5" s="409"/>
      <c r="D5" s="409"/>
      <c r="E5" s="457"/>
      <c r="F5" s="457"/>
      <c r="G5" s="457"/>
      <c r="H5" s="457"/>
      <c r="I5" s="457"/>
      <c r="J5" s="457"/>
      <c r="K5" s="457"/>
      <c r="L5" s="457"/>
      <c r="M5" s="457"/>
      <c r="N5" s="457"/>
      <c r="O5" s="457"/>
      <c r="P5" s="458"/>
      <c r="Q5" s="409"/>
      <c r="R5" s="459"/>
      <c r="S5" s="409"/>
      <c r="T5" s="460"/>
      <c r="U5" s="409"/>
    </row>
    <row r="6" spans="1:26" ht="15.75" customHeight="1">
      <c r="A6" s="461" t="s">
        <v>282</v>
      </c>
      <c r="B6" s="462" t="s">
        <v>283</v>
      </c>
      <c r="C6" s="463" t="s">
        <v>85</v>
      </c>
      <c r="D6" s="409"/>
      <c r="E6" s="464">
        <f t="shared" ref="E6:P11" si="0">E21+E33</f>
        <v>1288</v>
      </c>
      <c r="F6" s="464">
        <f t="shared" si="0"/>
        <v>959</v>
      </c>
      <c r="G6" s="464">
        <f t="shared" si="0"/>
        <v>1678</v>
      </c>
      <c r="H6" s="464">
        <f t="shared" si="0"/>
        <v>1582</v>
      </c>
      <c r="I6" s="464">
        <f t="shared" si="0"/>
        <v>1487</v>
      </c>
      <c r="J6" s="464">
        <f t="shared" si="0"/>
        <v>968</v>
      </c>
      <c r="K6" s="464">
        <f t="shared" si="0"/>
        <v>1094</v>
      </c>
      <c r="L6" s="464">
        <f t="shared" si="0"/>
        <v>1070</v>
      </c>
      <c r="M6" s="464">
        <f t="shared" si="0"/>
        <v>677</v>
      </c>
      <c r="N6" s="464">
        <f t="shared" si="0"/>
        <v>231</v>
      </c>
      <c r="O6" s="464">
        <f t="shared" si="0"/>
        <v>741</v>
      </c>
      <c r="P6" s="464">
        <f t="shared" si="0"/>
        <v>818</v>
      </c>
      <c r="Q6" s="410">
        <f>SUM(E6:P6)</f>
        <v>12593</v>
      </c>
      <c r="R6" s="411"/>
      <c r="S6" s="410">
        <f t="shared" ref="S6:S14" si="1">S21+S33</f>
        <v>1042</v>
      </c>
      <c r="T6" s="465">
        <f>IFERROR(P6/S6-1,"")</f>
        <v>-0.21497120921305179</v>
      </c>
      <c r="U6" s="410">
        <f t="shared" ref="U6:U14" si="2">U21+U33</f>
        <v>1884</v>
      </c>
    </row>
    <row r="7" spans="1:26" ht="15.75" customHeight="1">
      <c r="A7" s="466"/>
      <c r="B7" s="462" t="s">
        <v>255</v>
      </c>
      <c r="C7" s="463" t="s">
        <v>284</v>
      </c>
      <c r="D7" s="409"/>
      <c r="E7" s="464">
        <f t="shared" si="0"/>
        <v>870</v>
      </c>
      <c r="F7" s="464">
        <f t="shared" si="0"/>
        <v>628</v>
      </c>
      <c r="G7" s="464">
        <f t="shared" si="0"/>
        <v>708</v>
      </c>
      <c r="H7" s="464">
        <f t="shared" si="0"/>
        <v>625</v>
      </c>
      <c r="I7" s="464">
        <f t="shared" si="0"/>
        <v>413</v>
      </c>
      <c r="J7" s="464">
        <f t="shared" si="0"/>
        <v>695</v>
      </c>
      <c r="K7" s="464">
        <f t="shared" si="0"/>
        <v>1592</v>
      </c>
      <c r="L7" s="464">
        <f t="shared" si="0"/>
        <v>1371</v>
      </c>
      <c r="M7" s="464">
        <f t="shared" si="0"/>
        <v>1023</v>
      </c>
      <c r="N7" s="464">
        <f t="shared" si="0"/>
        <v>915</v>
      </c>
      <c r="O7" s="464">
        <f t="shared" si="0"/>
        <v>897</v>
      </c>
      <c r="P7" s="464">
        <f t="shared" si="0"/>
        <v>852</v>
      </c>
      <c r="Q7" s="410">
        <f>SUM(E7:P7)</f>
        <v>10589</v>
      </c>
      <c r="R7" s="411"/>
      <c r="S7" s="410">
        <f t="shared" si="1"/>
        <v>1248</v>
      </c>
      <c r="T7" s="467">
        <f t="shared" ref="T7:T16" si="3">IFERROR(P7/S7-1,"")</f>
        <v>-0.31730769230769229</v>
      </c>
      <c r="U7" s="410">
        <f t="shared" si="2"/>
        <v>1826</v>
      </c>
    </row>
    <row r="8" spans="1:26" ht="15.75" customHeight="1">
      <c r="A8" s="466"/>
      <c r="B8" s="462"/>
      <c r="C8" s="463" t="s">
        <v>235</v>
      </c>
      <c r="D8" s="409"/>
      <c r="E8" s="464">
        <f t="shared" si="0"/>
        <v>239</v>
      </c>
      <c r="F8" s="464">
        <f t="shared" si="0"/>
        <v>288</v>
      </c>
      <c r="G8" s="464">
        <f t="shared" si="0"/>
        <v>288</v>
      </c>
      <c r="H8" s="464">
        <f t="shared" si="0"/>
        <v>296</v>
      </c>
      <c r="I8" s="464">
        <f t="shared" si="0"/>
        <v>194</v>
      </c>
      <c r="J8" s="464">
        <f t="shared" si="0"/>
        <v>204</v>
      </c>
      <c r="K8" s="464">
        <f t="shared" si="0"/>
        <v>697</v>
      </c>
      <c r="L8" s="464">
        <f t="shared" si="0"/>
        <v>439</v>
      </c>
      <c r="M8" s="464">
        <f t="shared" si="0"/>
        <v>512</v>
      </c>
      <c r="N8" s="464">
        <f t="shared" si="0"/>
        <v>306</v>
      </c>
      <c r="O8" s="464">
        <f t="shared" si="0"/>
        <v>376</v>
      </c>
      <c r="P8" s="464">
        <f t="shared" si="0"/>
        <v>74</v>
      </c>
      <c r="Q8" s="410">
        <f t="shared" ref="Q8:Q14" si="4">SUM(E8:P8)</f>
        <v>3913</v>
      </c>
      <c r="R8" s="411"/>
      <c r="S8" s="410">
        <f t="shared" si="1"/>
        <v>222</v>
      </c>
      <c r="T8" s="467">
        <f t="shared" si="3"/>
        <v>-0.66666666666666674</v>
      </c>
      <c r="U8" s="410">
        <f t="shared" si="2"/>
        <v>681</v>
      </c>
    </row>
    <row r="9" spans="1:26" ht="15.75" customHeight="1">
      <c r="A9" s="466"/>
      <c r="B9" s="462"/>
      <c r="C9" s="463" t="s">
        <v>248</v>
      </c>
      <c r="D9" s="409"/>
      <c r="E9" s="464">
        <f t="shared" si="0"/>
        <v>5656</v>
      </c>
      <c r="F9" s="464">
        <f t="shared" si="0"/>
        <v>4889</v>
      </c>
      <c r="G9" s="464">
        <f t="shared" si="0"/>
        <v>6728</v>
      </c>
      <c r="H9" s="464">
        <f t="shared" si="0"/>
        <v>3634</v>
      </c>
      <c r="I9" s="464">
        <f t="shared" si="0"/>
        <v>3895</v>
      </c>
      <c r="J9" s="464">
        <f t="shared" si="0"/>
        <v>3778</v>
      </c>
      <c r="K9" s="464">
        <f t="shared" si="0"/>
        <v>3211</v>
      </c>
      <c r="L9" s="464">
        <f t="shared" si="0"/>
        <v>3355</v>
      </c>
      <c r="M9" s="464">
        <f t="shared" si="0"/>
        <v>3013</v>
      </c>
      <c r="N9" s="464">
        <f t="shared" si="0"/>
        <v>2489</v>
      </c>
      <c r="O9" s="464">
        <f t="shared" si="0"/>
        <v>2146</v>
      </c>
      <c r="P9" s="464">
        <f t="shared" si="0"/>
        <v>2004</v>
      </c>
      <c r="Q9" s="410">
        <f t="shared" si="4"/>
        <v>44798</v>
      </c>
      <c r="R9" s="411"/>
      <c r="S9" s="410">
        <f t="shared" si="1"/>
        <v>3148</v>
      </c>
      <c r="T9" s="467">
        <f t="shared" si="3"/>
        <v>-0.36340533672172803</v>
      </c>
      <c r="U9" s="410">
        <f t="shared" si="2"/>
        <v>0</v>
      </c>
    </row>
    <row r="10" spans="1:26" ht="15.75" customHeight="1">
      <c r="A10" s="466"/>
      <c r="B10" s="530" t="s">
        <v>239</v>
      </c>
      <c r="C10" s="531" t="s">
        <v>238</v>
      </c>
      <c r="D10" s="532"/>
      <c r="E10" s="533">
        <f t="shared" si="0"/>
        <v>160</v>
      </c>
      <c r="F10" s="533">
        <f t="shared" si="0"/>
        <v>227</v>
      </c>
      <c r="G10" s="533">
        <f t="shared" si="0"/>
        <v>139</v>
      </c>
      <c r="H10" s="533">
        <f t="shared" si="0"/>
        <v>277</v>
      </c>
      <c r="I10" s="533">
        <f t="shared" si="0"/>
        <v>369</v>
      </c>
      <c r="J10" s="533">
        <f t="shared" si="0"/>
        <v>404</v>
      </c>
      <c r="K10" s="533">
        <f t="shared" si="0"/>
        <v>172</v>
      </c>
      <c r="L10" s="533">
        <f t="shared" si="0"/>
        <v>14</v>
      </c>
      <c r="M10" s="533">
        <f t="shared" si="0"/>
        <v>10</v>
      </c>
      <c r="N10" s="533">
        <f t="shared" si="0"/>
        <v>0</v>
      </c>
      <c r="O10" s="533">
        <f t="shared" si="0"/>
        <v>0</v>
      </c>
      <c r="P10" s="533">
        <f>P25+P37</f>
        <v>0</v>
      </c>
      <c r="Q10" s="534">
        <f>SUM(E10:P10)</f>
        <v>1772</v>
      </c>
      <c r="R10" s="411"/>
      <c r="S10" s="534">
        <f t="shared" si="1"/>
        <v>5</v>
      </c>
      <c r="T10" s="542">
        <f t="shared" si="3"/>
        <v>-1</v>
      </c>
      <c r="U10" s="534">
        <f t="shared" si="2"/>
        <v>0</v>
      </c>
    </row>
    <row r="11" spans="1:26" ht="15.75" customHeight="1">
      <c r="A11" s="466"/>
      <c r="B11" s="543"/>
      <c r="C11" s="537" t="s">
        <v>329</v>
      </c>
      <c r="D11" s="538"/>
      <c r="E11" s="539">
        <f>E26+E38</f>
        <v>0</v>
      </c>
      <c r="F11" s="539">
        <f t="shared" si="0"/>
        <v>0</v>
      </c>
      <c r="G11" s="539">
        <f t="shared" si="0"/>
        <v>0</v>
      </c>
      <c r="H11" s="539">
        <f t="shared" si="0"/>
        <v>0</v>
      </c>
      <c r="I11" s="539">
        <f t="shared" si="0"/>
        <v>0</v>
      </c>
      <c r="J11" s="539">
        <f t="shared" si="0"/>
        <v>0</v>
      </c>
      <c r="K11" s="539">
        <f t="shared" si="0"/>
        <v>0</v>
      </c>
      <c r="L11" s="539">
        <f t="shared" si="0"/>
        <v>0</v>
      </c>
      <c r="M11" s="539">
        <f t="shared" si="0"/>
        <v>0</v>
      </c>
      <c r="N11" s="539">
        <f t="shared" si="0"/>
        <v>48</v>
      </c>
      <c r="O11" s="539">
        <f t="shared" si="0"/>
        <v>1669</v>
      </c>
      <c r="P11" s="539">
        <f t="shared" si="0"/>
        <v>1083</v>
      </c>
      <c r="Q11" s="540">
        <f>SUM(E11:P11)</f>
        <v>2800</v>
      </c>
      <c r="R11" s="540"/>
      <c r="S11" s="540">
        <f t="shared" si="1"/>
        <v>0</v>
      </c>
      <c r="T11" s="541" t="str">
        <f t="shared" si="3"/>
        <v/>
      </c>
      <c r="U11" s="540">
        <f t="shared" si="2"/>
        <v>0</v>
      </c>
    </row>
    <row r="12" spans="1:26" ht="15.75" customHeight="1">
      <c r="A12" s="461"/>
      <c r="B12" s="462" t="s">
        <v>285</v>
      </c>
      <c r="C12" s="463" t="s">
        <v>286</v>
      </c>
      <c r="D12" s="468">
        <f t="shared" ref="D12:P15" si="5">D27+D39</f>
        <v>0</v>
      </c>
      <c r="E12" s="464">
        <f t="shared" si="5"/>
        <v>797</v>
      </c>
      <c r="F12" s="464">
        <f t="shared" si="5"/>
        <v>925</v>
      </c>
      <c r="G12" s="464">
        <f t="shared" si="5"/>
        <v>938</v>
      </c>
      <c r="H12" s="464">
        <f t="shared" si="5"/>
        <v>989</v>
      </c>
      <c r="I12" s="464">
        <f t="shared" si="5"/>
        <v>943</v>
      </c>
      <c r="J12" s="464">
        <f t="shared" si="5"/>
        <v>1248</v>
      </c>
      <c r="K12" s="464">
        <f t="shared" si="5"/>
        <v>1223</v>
      </c>
      <c r="L12" s="464">
        <f t="shared" si="5"/>
        <v>1368</v>
      </c>
      <c r="M12" s="464">
        <f t="shared" si="5"/>
        <v>1148</v>
      </c>
      <c r="N12" s="464">
        <f t="shared" si="5"/>
        <v>444</v>
      </c>
      <c r="O12" s="464">
        <f t="shared" si="5"/>
        <v>171</v>
      </c>
      <c r="P12" s="464">
        <f t="shared" si="5"/>
        <v>250</v>
      </c>
      <c r="Q12" s="410">
        <f>SUM(E12:P12)</f>
        <v>10444</v>
      </c>
      <c r="R12" s="411"/>
      <c r="S12" s="410">
        <f t="shared" si="1"/>
        <v>906</v>
      </c>
      <c r="T12" s="465">
        <f t="shared" si="3"/>
        <v>-0.72406181015452531</v>
      </c>
      <c r="U12" s="410">
        <f t="shared" si="2"/>
        <v>932</v>
      </c>
    </row>
    <row r="13" spans="1:26" ht="15.75" customHeight="1">
      <c r="A13" s="466"/>
      <c r="B13" s="462" t="s">
        <v>287</v>
      </c>
      <c r="C13" s="463" t="s">
        <v>288</v>
      </c>
      <c r="D13" s="469"/>
      <c r="E13" s="464">
        <f t="shared" si="5"/>
        <v>694</v>
      </c>
      <c r="F13" s="464">
        <f t="shared" si="5"/>
        <v>1118</v>
      </c>
      <c r="G13" s="464">
        <f t="shared" si="5"/>
        <v>1247</v>
      </c>
      <c r="H13" s="464">
        <f t="shared" si="5"/>
        <v>928</v>
      </c>
      <c r="I13" s="464">
        <f t="shared" si="5"/>
        <v>1017</v>
      </c>
      <c r="J13" s="464">
        <f t="shared" si="5"/>
        <v>1137</v>
      </c>
      <c r="K13" s="464">
        <f t="shared" si="5"/>
        <v>1250</v>
      </c>
      <c r="L13" s="464">
        <f t="shared" si="5"/>
        <v>1394</v>
      </c>
      <c r="M13" s="464">
        <f t="shared" si="5"/>
        <v>1273</v>
      </c>
      <c r="N13" s="464">
        <f t="shared" si="5"/>
        <v>1014</v>
      </c>
      <c r="O13" s="464">
        <f t="shared" si="5"/>
        <v>558</v>
      </c>
      <c r="P13" s="464">
        <f t="shared" si="5"/>
        <v>614</v>
      </c>
      <c r="Q13" s="410">
        <f t="shared" si="4"/>
        <v>12244</v>
      </c>
      <c r="R13" s="411"/>
      <c r="S13" s="410">
        <f t="shared" si="1"/>
        <v>1285</v>
      </c>
      <c r="T13" s="467">
        <f t="shared" si="3"/>
        <v>-0.52217898832684817</v>
      </c>
      <c r="U13" s="410">
        <f t="shared" si="2"/>
        <v>1602</v>
      </c>
    </row>
    <row r="14" spans="1:26" ht="15.75" customHeight="1">
      <c r="A14" s="466"/>
      <c r="B14" s="462"/>
      <c r="C14" s="463" t="s">
        <v>236</v>
      </c>
      <c r="D14" s="469"/>
      <c r="E14" s="464">
        <f t="shared" si="5"/>
        <v>1269</v>
      </c>
      <c r="F14" s="464">
        <f t="shared" si="5"/>
        <v>1367</v>
      </c>
      <c r="G14" s="464">
        <f t="shared" si="5"/>
        <v>1893</v>
      </c>
      <c r="H14" s="464">
        <f t="shared" si="5"/>
        <v>1568</v>
      </c>
      <c r="I14" s="464">
        <f t="shared" si="5"/>
        <v>1512</v>
      </c>
      <c r="J14" s="464">
        <f t="shared" si="5"/>
        <v>1809</v>
      </c>
      <c r="K14" s="464">
        <f t="shared" si="5"/>
        <v>1609</v>
      </c>
      <c r="L14" s="464">
        <f t="shared" si="5"/>
        <v>1812</v>
      </c>
      <c r="M14" s="464">
        <f t="shared" si="5"/>
        <v>1927</v>
      </c>
      <c r="N14" s="464">
        <f t="shared" si="5"/>
        <v>974</v>
      </c>
      <c r="O14" s="464">
        <f t="shared" si="5"/>
        <v>442</v>
      </c>
      <c r="P14" s="464">
        <f>P29+P41</f>
        <v>584</v>
      </c>
      <c r="Q14" s="410">
        <f t="shared" si="4"/>
        <v>16766</v>
      </c>
      <c r="R14" s="411"/>
      <c r="S14" s="410">
        <f t="shared" si="1"/>
        <v>1238</v>
      </c>
      <c r="T14" s="467">
        <f t="shared" si="3"/>
        <v>-0.52827140549273022</v>
      </c>
      <c r="U14" s="410">
        <f t="shared" si="2"/>
        <v>1830</v>
      </c>
    </row>
    <row r="15" spans="1:26" ht="15.75" customHeight="1">
      <c r="A15" s="470"/>
      <c r="B15" s="592" t="s">
        <v>289</v>
      </c>
      <c r="C15" s="593"/>
      <c r="D15" s="409"/>
      <c r="E15" s="471">
        <f t="shared" si="5"/>
        <v>10973</v>
      </c>
      <c r="F15" s="471">
        <f t="shared" si="5"/>
        <v>10401</v>
      </c>
      <c r="G15" s="471">
        <f t="shared" si="5"/>
        <v>13619</v>
      </c>
      <c r="H15" s="471">
        <f t="shared" si="5"/>
        <v>9899</v>
      </c>
      <c r="I15" s="471">
        <f t="shared" si="5"/>
        <v>9830</v>
      </c>
      <c r="J15" s="471">
        <f t="shared" si="5"/>
        <v>10243</v>
      </c>
      <c r="K15" s="471">
        <f t="shared" si="5"/>
        <v>10848</v>
      </c>
      <c r="L15" s="471">
        <f t="shared" si="5"/>
        <v>10823</v>
      </c>
      <c r="M15" s="471">
        <f t="shared" si="5"/>
        <v>9583</v>
      </c>
      <c r="N15" s="471">
        <f t="shared" si="5"/>
        <v>6421</v>
      </c>
      <c r="O15" s="471">
        <f t="shared" si="5"/>
        <v>7000</v>
      </c>
      <c r="P15" s="471">
        <f>P30+P42</f>
        <v>6279</v>
      </c>
      <c r="Q15" s="472">
        <f>SUM(E15:P15)</f>
        <v>115919</v>
      </c>
      <c r="R15" s="411"/>
      <c r="S15" s="413">
        <f>SUM(S6:S14)</f>
        <v>9094</v>
      </c>
      <c r="T15" s="473">
        <f t="shared" si="3"/>
        <v>-0.30954475478337362</v>
      </c>
      <c r="U15" s="413">
        <f>SUM(U6:U14)</f>
        <v>8755</v>
      </c>
    </row>
    <row r="16" spans="1:26" ht="15.75" customHeight="1">
      <c r="A16" s="474"/>
      <c r="B16" s="594" t="s">
        <v>290</v>
      </c>
      <c r="C16" s="595"/>
      <c r="D16" s="475"/>
      <c r="E16" s="476">
        <f t="shared" ref="E16:P16" si="6">E15+E46</f>
        <v>11003</v>
      </c>
      <c r="F16" s="476">
        <f t="shared" si="6"/>
        <v>10431</v>
      </c>
      <c r="G16" s="476">
        <f t="shared" si="6"/>
        <v>13679</v>
      </c>
      <c r="H16" s="476">
        <f t="shared" si="6"/>
        <v>9929</v>
      </c>
      <c r="I16" s="476">
        <f t="shared" si="6"/>
        <v>9860</v>
      </c>
      <c r="J16" s="476">
        <f t="shared" si="6"/>
        <v>10243</v>
      </c>
      <c r="K16" s="476">
        <f t="shared" si="6"/>
        <v>10848</v>
      </c>
      <c r="L16" s="476">
        <f t="shared" si="6"/>
        <v>10823</v>
      </c>
      <c r="M16" s="476">
        <f t="shared" si="6"/>
        <v>9583</v>
      </c>
      <c r="N16" s="476">
        <f t="shared" si="6"/>
        <v>6421</v>
      </c>
      <c r="O16" s="476">
        <f t="shared" si="6"/>
        <v>7000</v>
      </c>
      <c r="P16" s="476">
        <f t="shared" si="6"/>
        <v>6279</v>
      </c>
      <c r="Q16" s="414">
        <f>SUM(E16:P16)</f>
        <v>116099</v>
      </c>
      <c r="R16" s="477"/>
      <c r="S16" s="414">
        <f>S15+S46</f>
        <v>9094</v>
      </c>
      <c r="T16" s="478">
        <f t="shared" si="3"/>
        <v>-0.30954475478337362</v>
      </c>
      <c r="U16" s="414">
        <f>U15+U46</f>
        <v>8785</v>
      </c>
    </row>
    <row r="17" spans="1:24" ht="12" customHeight="1">
      <c r="A17" s="479"/>
      <c r="B17" s="479"/>
      <c r="C17" s="479"/>
      <c r="D17" s="480"/>
      <c r="E17" s="415"/>
      <c r="F17" s="415"/>
      <c r="G17" s="415"/>
      <c r="H17" s="415"/>
      <c r="I17" s="415"/>
      <c r="J17" s="415"/>
      <c r="K17" s="415"/>
      <c r="L17" s="415"/>
      <c r="M17" s="415"/>
      <c r="N17" s="415"/>
      <c r="O17" s="415"/>
      <c r="P17" s="415"/>
      <c r="Q17" s="415"/>
      <c r="R17" s="481"/>
      <c r="S17" s="415"/>
      <c r="T17" s="415"/>
      <c r="U17" s="415"/>
    </row>
    <row r="18" spans="1:24" ht="12" customHeight="1">
      <c r="A18" s="482"/>
      <c r="B18" s="482"/>
      <c r="C18" s="482"/>
      <c r="D18" s="468"/>
      <c r="E18" s="416"/>
      <c r="F18" s="416"/>
      <c r="G18" s="416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81"/>
      <c r="S18" s="416"/>
      <c r="T18" s="416"/>
      <c r="U18" s="416"/>
    </row>
    <row r="19" spans="1:24" ht="19.5">
      <c r="A19" s="589" t="s">
        <v>291</v>
      </c>
      <c r="B19" s="590"/>
      <c r="C19" s="591"/>
      <c r="D19" s="409"/>
      <c r="E19" s="454" t="s">
        <v>2</v>
      </c>
      <c r="F19" s="455" t="s">
        <v>292</v>
      </c>
      <c r="G19" s="455" t="s">
        <v>293</v>
      </c>
      <c r="H19" s="455" t="s">
        <v>294</v>
      </c>
      <c r="I19" s="455" t="s">
        <v>295</v>
      </c>
      <c r="J19" s="455" t="s">
        <v>296</v>
      </c>
      <c r="K19" s="455" t="s">
        <v>8</v>
      </c>
      <c r="L19" s="455" t="s">
        <v>297</v>
      </c>
      <c r="M19" s="455" t="s">
        <v>298</v>
      </c>
      <c r="N19" s="455" t="s">
        <v>299</v>
      </c>
      <c r="O19" s="455" t="s">
        <v>300</v>
      </c>
      <c r="P19" s="455" t="s">
        <v>301</v>
      </c>
      <c r="Q19" s="408" t="s">
        <v>302</v>
      </c>
      <c r="R19" s="456"/>
      <c r="S19" s="408" t="s">
        <v>303</v>
      </c>
      <c r="T19" s="408" t="s">
        <v>304</v>
      </c>
      <c r="U19" s="408" t="s">
        <v>305</v>
      </c>
    </row>
    <row r="20" spans="1:24" ht="2.25" customHeight="1">
      <c r="A20" s="409"/>
      <c r="B20" s="409"/>
      <c r="C20" s="409"/>
      <c r="D20" s="409"/>
      <c r="E20" s="417"/>
      <c r="F20" s="417"/>
      <c r="G20" s="417"/>
      <c r="H20" s="417"/>
      <c r="I20" s="417"/>
      <c r="J20" s="417"/>
      <c r="K20" s="417"/>
      <c r="L20" s="417"/>
      <c r="M20" s="417"/>
      <c r="N20" s="417"/>
      <c r="O20" s="417"/>
      <c r="P20" s="417"/>
      <c r="Q20" s="417"/>
      <c r="R20" s="481"/>
      <c r="S20" s="417"/>
      <c r="T20" s="483"/>
      <c r="U20" s="417"/>
    </row>
    <row r="21" spans="1:24" ht="15.75" customHeight="1">
      <c r="A21" s="461" t="s">
        <v>306</v>
      </c>
      <c r="B21" s="462" t="s">
        <v>307</v>
      </c>
      <c r="C21" s="463" t="s">
        <v>308</v>
      </c>
      <c r="D21" s="409"/>
      <c r="E21" s="464">
        <v>217</v>
      </c>
      <c r="F21" s="464">
        <v>79</v>
      </c>
      <c r="G21" s="464">
        <v>147</v>
      </c>
      <c r="H21" s="464">
        <v>116</v>
      </c>
      <c r="I21" s="464">
        <v>168</v>
      </c>
      <c r="J21" s="464">
        <v>134</v>
      </c>
      <c r="K21" s="464">
        <v>100</v>
      </c>
      <c r="L21" s="464">
        <v>120</v>
      </c>
      <c r="M21" s="464">
        <v>86</v>
      </c>
      <c r="N21" s="464">
        <v>87</v>
      </c>
      <c r="O21" s="464">
        <v>98</v>
      </c>
      <c r="P21" s="464">
        <v>103</v>
      </c>
      <c r="Q21" s="410">
        <f t="shared" ref="Q21:Q29" si="7">SUM(E21:P21)</f>
        <v>1455</v>
      </c>
      <c r="R21" s="411"/>
      <c r="S21" s="464">
        <v>296</v>
      </c>
      <c r="T21" s="467">
        <f t="shared" ref="T21:T30" si="8">IFERROR(P21/S21-1,"")</f>
        <v>-0.65202702702702697</v>
      </c>
      <c r="U21" s="410">
        <v>795</v>
      </c>
    </row>
    <row r="22" spans="1:24" ht="15.75" customHeight="1">
      <c r="A22" s="466"/>
      <c r="B22" s="462" t="s">
        <v>309</v>
      </c>
      <c r="C22" s="463" t="s">
        <v>110</v>
      </c>
      <c r="D22" s="409"/>
      <c r="E22" s="464">
        <v>521</v>
      </c>
      <c r="F22" s="464">
        <v>196</v>
      </c>
      <c r="G22" s="464">
        <v>258</v>
      </c>
      <c r="H22" s="464">
        <v>220</v>
      </c>
      <c r="I22" s="464">
        <v>280</v>
      </c>
      <c r="J22" s="464">
        <v>671</v>
      </c>
      <c r="K22" s="464">
        <v>736</v>
      </c>
      <c r="L22" s="464">
        <v>548</v>
      </c>
      <c r="M22" s="464">
        <v>646</v>
      </c>
      <c r="N22" s="464">
        <v>511</v>
      </c>
      <c r="O22" s="464">
        <v>480</v>
      </c>
      <c r="P22" s="464">
        <v>416</v>
      </c>
      <c r="Q22" s="410">
        <f t="shared" si="7"/>
        <v>5483</v>
      </c>
      <c r="R22" s="411"/>
      <c r="S22" s="464">
        <v>461</v>
      </c>
      <c r="T22" s="467">
        <f t="shared" si="8"/>
        <v>-9.7613882863340606E-2</v>
      </c>
      <c r="U22" s="410">
        <v>1350</v>
      </c>
    </row>
    <row r="23" spans="1:24" ht="15.75" customHeight="1">
      <c r="A23" s="466"/>
      <c r="B23" s="462"/>
      <c r="C23" s="463" t="s">
        <v>235</v>
      </c>
      <c r="D23" s="409"/>
      <c r="E23" s="464">
        <v>111</v>
      </c>
      <c r="F23" s="464">
        <v>144</v>
      </c>
      <c r="G23" s="464">
        <v>118</v>
      </c>
      <c r="H23" s="464">
        <v>77</v>
      </c>
      <c r="I23" s="464">
        <v>97</v>
      </c>
      <c r="J23" s="464">
        <v>174</v>
      </c>
      <c r="K23" s="464">
        <v>79</v>
      </c>
      <c r="L23" s="464">
        <v>91</v>
      </c>
      <c r="M23" s="464">
        <v>98</v>
      </c>
      <c r="N23" s="464">
        <v>66</v>
      </c>
      <c r="O23" s="464">
        <v>95</v>
      </c>
      <c r="P23" s="464">
        <v>50</v>
      </c>
      <c r="Q23" s="410">
        <f t="shared" si="7"/>
        <v>1200</v>
      </c>
      <c r="R23" s="411"/>
      <c r="S23" s="464">
        <v>122</v>
      </c>
      <c r="T23" s="467">
        <f t="shared" si="8"/>
        <v>-0.5901639344262295</v>
      </c>
      <c r="U23" s="418">
        <v>366</v>
      </c>
    </row>
    <row r="24" spans="1:24" ht="15.75" customHeight="1">
      <c r="A24" s="466"/>
      <c r="B24" s="462"/>
      <c r="C24" s="463" t="s">
        <v>310</v>
      </c>
      <c r="D24" s="409"/>
      <c r="E24" s="464">
        <v>5444</v>
      </c>
      <c r="F24" s="464">
        <v>4813</v>
      </c>
      <c r="G24" s="464">
        <v>6595</v>
      </c>
      <c r="H24" s="464">
        <v>3553</v>
      </c>
      <c r="I24" s="464">
        <v>2463</v>
      </c>
      <c r="J24" s="464">
        <v>2907</v>
      </c>
      <c r="K24" s="464">
        <v>1443</v>
      </c>
      <c r="L24" s="464">
        <v>1592</v>
      </c>
      <c r="M24" s="464">
        <v>1584</v>
      </c>
      <c r="N24" s="464">
        <v>1628</v>
      </c>
      <c r="O24" s="464">
        <v>1546</v>
      </c>
      <c r="P24" s="464">
        <v>1383</v>
      </c>
      <c r="Q24" s="410">
        <f t="shared" si="7"/>
        <v>34951</v>
      </c>
      <c r="R24" s="411"/>
      <c r="S24" s="464">
        <v>2974</v>
      </c>
      <c r="T24" s="467">
        <f t="shared" si="8"/>
        <v>-0.5349697377269671</v>
      </c>
      <c r="U24" s="418"/>
    </row>
    <row r="25" spans="1:24" ht="15.75" customHeight="1">
      <c r="A25" s="466"/>
      <c r="B25" s="530" t="s">
        <v>311</v>
      </c>
      <c r="C25" s="531" t="s">
        <v>257</v>
      </c>
      <c r="D25" s="532"/>
      <c r="E25" s="533"/>
      <c r="F25" s="533"/>
      <c r="G25" s="533"/>
      <c r="H25" s="533"/>
      <c r="I25" s="533"/>
      <c r="J25" s="533"/>
      <c r="K25" s="533"/>
      <c r="L25" s="533"/>
      <c r="M25" s="533"/>
      <c r="N25" s="533"/>
      <c r="O25" s="533"/>
      <c r="P25" s="533"/>
      <c r="Q25" s="534">
        <f>SUM(E25:P25)</f>
        <v>0</v>
      </c>
      <c r="R25" s="411"/>
      <c r="S25" s="533">
        <v>5</v>
      </c>
      <c r="T25" s="535">
        <f t="shared" si="8"/>
        <v>-1</v>
      </c>
      <c r="U25" s="534"/>
    </row>
    <row r="26" spans="1:24" ht="15.75" customHeight="1">
      <c r="A26" s="466"/>
      <c r="B26" s="529"/>
      <c r="C26" s="511" t="s">
        <v>312</v>
      </c>
      <c r="D26" s="459"/>
      <c r="E26" s="512"/>
      <c r="F26" s="512"/>
      <c r="G26" s="512"/>
      <c r="H26" s="512"/>
      <c r="I26" s="512"/>
      <c r="J26" s="512"/>
      <c r="K26" s="512"/>
      <c r="L26" s="512"/>
      <c r="M26" s="512"/>
      <c r="N26" s="512">
        <v>48</v>
      </c>
      <c r="O26" s="512">
        <v>1667</v>
      </c>
      <c r="P26" s="512">
        <v>398</v>
      </c>
      <c r="Q26" s="411">
        <f>SUM(E26:P26)</f>
        <v>2113</v>
      </c>
      <c r="R26" s="411"/>
      <c r="S26" s="512"/>
      <c r="T26" s="498" t="str">
        <f t="shared" si="8"/>
        <v/>
      </c>
      <c r="U26" s="411"/>
    </row>
    <row r="27" spans="1:24" ht="15.75" customHeight="1">
      <c r="A27" s="461"/>
      <c r="B27" s="462" t="s">
        <v>313</v>
      </c>
      <c r="C27" s="463" t="s">
        <v>314</v>
      </c>
      <c r="D27" s="409"/>
      <c r="E27" s="464">
        <v>139</v>
      </c>
      <c r="F27" s="464">
        <v>263</v>
      </c>
      <c r="G27" s="464">
        <v>289</v>
      </c>
      <c r="H27" s="464">
        <v>259</v>
      </c>
      <c r="I27" s="464">
        <v>379</v>
      </c>
      <c r="J27" s="464">
        <v>337</v>
      </c>
      <c r="K27" s="464">
        <v>226</v>
      </c>
      <c r="L27" s="464">
        <v>242</v>
      </c>
      <c r="M27" s="464">
        <v>197</v>
      </c>
      <c r="N27" s="464">
        <v>144</v>
      </c>
      <c r="O27" s="464">
        <v>170</v>
      </c>
      <c r="P27" s="464">
        <v>149</v>
      </c>
      <c r="Q27" s="410">
        <f>SUM(E27:P27)</f>
        <v>2794</v>
      </c>
      <c r="R27" s="411"/>
      <c r="S27" s="464">
        <v>248</v>
      </c>
      <c r="T27" s="467">
        <f t="shared" si="8"/>
        <v>-0.39919354838709675</v>
      </c>
      <c r="U27" s="410">
        <v>370</v>
      </c>
    </row>
    <row r="28" spans="1:24" ht="15.75" customHeight="1">
      <c r="A28" s="466"/>
      <c r="B28" s="462" t="s">
        <v>315</v>
      </c>
      <c r="C28" s="463" t="s">
        <v>316</v>
      </c>
      <c r="D28" s="469"/>
      <c r="E28" s="464">
        <v>387</v>
      </c>
      <c r="F28" s="464">
        <v>756</v>
      </c>
      <c r="G28" s="464">
        <v>790</v>
      </c>
      <c r="H28" s="464">
        <v>692</v>
      </c>
      <c r="I28" s="464">
        <v>740</v>
      </c>
      <c r="J28" s="464">
        <v>797</v>
      </c>
      <c r="K28" s="464">
        <v>868</v>
      </c>
      <c r="L28" s="464">
        <v>734</v>
      </c>
      <c r="M28" s="464">
        <v>872</v>
      </c>
      <c r="N28" s="464">
        <v>840</v>
      </c>
      <c r="O28" s="464">
        <v>557</v>
      </c>
      <c r="P28" s="464">
        <v>550</v>
      </c>
      <c r="Q28" s="410">
        <f t="shared" si="7"/>
        <v>8583</v>
      </c>
      <c r="R28" s="411"/>
      <c r="S28" s="464">
        <v>784</v>
      </c>
      <c r="T28" s="467">
        <f t="shared" si="8"/>
        <v>-0.29846938775510201</v>
      </c>
      <c r="U28" s="410">
        <v>1488</v>
      </c>
      <c r="X28" s="536"/>
    </row>
    <row r="29" spans="1:24" ht="15.75" customHeight="1">
      <c r="A29" s="466"/>
      <c r="B29" s="462"/>
      <c r="C29" s="463" t="s">
        <v>236</v>
      </c>
      <c r="D29" s="469"/>
      <c r="E29" s="464">
        <v>311</v>
      </c>
      <c r="F29" s="464">
        <v>534</v>
      </c>
      <c r="G29" s="464">
        <v>707</v>
      </c>
      <c r="H29" s="464">
        <v>666</v>
      </c>
      <c r="I29" s="464">
        <v>682</v>
      </c>
      <c r="J29" s="464">
        <v>738</v>
      </c>
      <c r="K29" s="464">
        <v>591</v>
      </c>
      <c r="L29" s="464">
        <v>576</v>
      </c>
      <c r="M29" s="464">
        <v>586</v>
      </c>
      <c r="N29" s="464">
        <v>480</v>
      </c>
      <c r="O29" s="464">
        <v>437</v>
      </c>
      <c r="P29" s="464">
        <v>458</v>
      </c>
      <c r="Q29" s="410">
        <f t="shared" si="7"/>
        <v>6766</v>
      </c>
      <c r="R29" s="411"/>
      <c r="S29" s="464">
        <v>630</v>
      </c>
      <c r="T29" s="467">
        <f t="shared" si="8"/>
        <v>-0.27301587301587305</v>
      </c>
      <c r="U29" s="410">
        <v>1441</v>
      </c>
      <c r="V29" s="484"/>
    </row>
    <row r="30" spans="1:24" ht="15.75" customHeight="1">
      <c r="A30" s="474"/>
      <c r="B30" s="596" t="s">
        <v>317</v>
      </c>
      <c r="C30" s="597"/>
      <c r="D30" s="485"/>
      <c r="E30" s="486">
        <f t="shared" ref="E30:P30" si="9">SUM(E21:E29)</f>
        <v>7130</v>
      </c>
      <c r="F30" s="486">
        <f t="shared" si="9"/>
        <v>6785</v>
      </c>
      <c r="G30" s="486">
        <f t="shared" si="9"/>
        <v>8904</v>
      </c>
      <c r="H30" s="486">
        <f t="shared" si="9"/>
        <v>5583</v>
      </c>
      <c r="I30" s="486">
        <f t="shared" si="9"/>
        <v>4809</v>
      </c>
      <c r="J30" s="486">
        <f t="shared" si="9"/>
        <v>5758</v>
      </c>
      <c r="K30" s="486">
        <f t="shared" si="9"/>
        <v>4043</v>
      </c>
      <c r="L30" s="486">
        <f t="shared" si="9"/>
        <v>3903</v>
      </c>
      <c r="M30" s="486">
        <f t="shared" si="9"/>
        <v>4069</v>
      </c>
      <c r="N30" s="486">
        <f t="shared" si="9"/>
        <v>3804</v>
      </c>
      <c r="O30" s="486">
        <f t="shared" si="9"/>
        <v>5050</v>
      </c>
      <c r="P30" s="486">
        <f t="shared" si="9"/>
        <v>3507</v>
      </c>
      <c r="Q30" s="421">
        <f>SUM(E30:P30)</f>
        <v>63345</v>
      </c>
      <c r="R30" s="487"/>
      <c r="S30" s="486">
        <f>SUM(S21:S29)</f>
        <v>5520</v>
      </c>
      <c r="T30" s="473">
        <f t="shared" si="8"/>
        <v>-0.36467391304347829</v>
      </c>
      <c r="U30" s="421">
        <f>SUM(U21:U29)</f>
        <v>5810</v>
      </c>
    </row>
    <row r="31" spans="1:24" ht="12" customHeight="1">
      <c r="A31" s="485"/>
      <c r="B31" s="485"/>
      <c r="C31" s="485"/>
      <c r="D31" s="409"/>
      <c r="E31" s="417"/>
      <c r="F31" s="417"/>
      <c r="G31" s="417"/>
      <c r="H31" s="488"/>
      <c r="I31" s="417"/>
      <c r="J31" s="417"/>
      <c r="K31" s="488"/>
      <c r="L31" s="417"/>
      <c r="M31" s="417"/>
      <c r="N31" s="417"/>
      <c r="O31" s="488"/>
      <c r="P31" s="417"/>
      <c r="Q31" s="489"/>
      <c r="R31" s="481"/>
      <c r="S31" s="490"/>
      <c r="T31" s="483" t="str">
        <f>IFERROR(M31/S31-1,"")</f>
        <v/>
      </c>
      <c r="U31" s="417"/>
    </row>
    <row r="32" spans="1:24" ht="19.5">
      <c r="A32" s="589" t="s">
        <v>45</v>
      </c>
      <c r="B32" s="590"/>
      <c r="C32" s="591"/>
      <c r="D32" s="409"/>
      <c r="E32" s="454" t="s">
        <v>2</v>
      </c>
      <c r="F32" s="455" t="s">
        <v>40</v>
      </c>
      <c r="G32" s="455" t="s">
        <v>19</v>
      </c>
      <c r="H32" s="455" t="s">
        <v>20</v>
      </c>
      <c r="I32" s="455" t="s">
        <v>21</v>
      </c>
      <c r="J32" s="455" t="s">
        <v>22</v>
      </c>
      <c r="K32" s="455" t="s">
        <v>8</v>
      </c>
      <c r="L32" s="455" t="s">
        <v>127</v>
      </c>
      <c r="M32" s="455" t="s">
        <v>25</v>
      </c>
      <c r="N32" s="455" t="s">
        <v>26</v>
      </c>
      <c r="O32" s="455" t="s">
        <v>149</v>
      </c>
      <c r="P32" s="455" t="s">
        <v>28</v>
      </c>
      <c r="Q32" s="408" t="s">
        <v>16</v>
      </c>
      <c r="R32" s="456"/>
      <c r="S32" s="408" t="s">
        <v>253</v>
      </c>
      <c r="T32" s="408" t="s">
        <v>249</v>
      </c>
      <c r="U32" s="408" t="s">
        <v>243</v>
      </c>
    </row>
    <row r="33" spans="1:24" ht="15.75" customHeight="1">
      <c r="A33" s="466" t="s">
        <v>251</v>
      </c>
      <c r="B33" s="462" t="s">
        <v>32</v>
      </c>
      <c r="C33" s="463" t="s">
        <v>85</v>
      </c>
      <c r="D33" s="409"/>
      <c r="E33" s="464">
        <v>1071</v>
      </c>
      <c r="F33" s="464">
        <v>880</v>
      </c>
      <c r="G33" s="464">
        <v>1531</v>
      </c>
      <c r="H33" s="464">
        <v>1466</v>
      </c>
      <c r="I33" s="464">
        <v>1319</v>
      </c>
      <c r="J33" s="464">
        <v>834</v>
      </c>
      <c r="K33" s="464">
        <v>994</v>
      </c>
      <c r="L33" s="464">
        <v>950</v>
      </c>
      <c r="M33" s="464">
        <v>591</v>
      </c>
      <c r="N33" s="464">
        <v>144</v>
      </c>
      <c r="O33" s="464">
        <v>643</v>
      </c>
      <c r="P33" s="464">
        <v>715</v>
      </c>
      <c r="Q33" s="410">
        <f t="shared" ref="Q33:Q41" si="10">SUM(E33:P33)</f>
        <v>11138</v>
      </c>
      <c r="R33" s="411"/>
      <c r="S33" s="464">
        <v>746</v>
      </c>
      <c r="T33" s="467">
        <f t="shared" ref="T33:T47" si="11">IFERROR(P33/S33-1,"")</f>
        <v>-4.1554959785522816E-2</v>
      </c>
      <c r="U33" s="410">
        <v>1089</v>
      </c>
    </row>
    <row r="34" spans="1:24" ht="15.75" customHeight="1">
      <c r="A34" s="466"/>
      <c r="B34" s="462" t="s">
        <v>255</v>
      </c>
      <c r="C34" s="463" t="s">
        <v>110</v>
      </c>
      <c r="D34" s="409"/>
      <c r="E34" s="464">
        <v>349</v>
      </c>
      <c r="F34" s="464">
        <v>432</v>
      </c>
      <c r="G34" s="464">
        <v>450</v>
      </c>
      <c r="H34" s="464">
        <v>405</v>
      </c>
      <c r="I34" s="464">
        <v>133</v>
      </c>
      <c r="J34" s="464">
        <v>24</v>
      </c>
      <c r="K34" s="464">
        <v>856</v>
      </c>
      <c r="L34" s="464">
        <v>823</v>
      </c>
      <c r="M34" s="464">
        <v>377</v>
      </c>
      <c r="N34" s="464">
        <v>404</v>
      </c>
      <c r="O34" s="464">
        <v>417</v>
      </c>
      <c r="P34" s="464">
        <v>436</v>
      </c>
      <c r="Q34" s="410">
        <f t="shared" si="10"/>
        <v>5106</v>
      </c>
      <c r="R34" s="411"/>
      <c r="S34" s="464">
        <v>787</v>
      </c>
      <c r="T34" s="467">
        <f t="shared" si="11"/>
        <v>-0.44599745870393903</v>
      </c>
      <c r="U34" s="410">
        <v>476</v>
      </c>
    </row>
    <row r="35" spans="1:24" ht="15.75" customHeight="1">
      <c r="A35" s="466"/>
      <c r="B35" s="462"/>
      <c r="C35" s="463" t="s">
        <v>235</v>
      </c>
      <c r="D35" s="409"/>
      <c r="E35" s="464">
        <v>128</v>
      </c>
      <c r="F35" s="464">
        <v>144</v>
      </c>
      <c r="G35" s="464">
        <v>170</v>
      </c>
      <c r="H35" s="464">
        <v>219</v>
      </c>
      <c r="I35" s="464">
        <v>97</v>
      </c>
      <c r="J35" s="464">
        <v>30</v>
      </c>
      <c r="K35" s="464">
        <v>618</v>
      </c>
      <c r="L35" s="464">
        <v>348</v>
      </c>
      <c r="M35" s="464">
        <v>414</v>
      </c>
      <c r="N35" s="464">
        <v>240</v>
      </c>
      <c r="O35" s="464">
        <v>281</v>
      </c>
      <c r="P35" s="464">
        <v>24</v>
      </c>
      <c r="Q35" s="410">
        <f t="shared" si="10"/>
        <v>2713</v>
      </c>
      <c r="R35" s="411"/>
      <c r="S35" s="464">
        <v>100</v>
      </c>
      <c r="T35" s="467">
        <f t="shared" si="11"/>
        <v>-0.76</v>
      </c>
      <c r="U35" s="410">
        <v>315</v>
      </c>
    </row>
    <row r="36" spans="1:24" ht="15.75" customHeight="1">
      <c r="A36" s="466"/>
      <c r="B36" s="462"/>
      <c r="C36" s="463" t="s">
        <v>248</v>
      </c>
      <c r="D36" s="409"/>
      <c r="E36" s="464">
        <v>212</v>
      </c>
      <c r="F36" s="464">
        <v>76</v>
      </c>
      <c r="G36" s="464">
        <v>133</v>
      </c>
      <c r="H36" s="464">
        <v>81</v>
      </c>
      <c r="I36" s="464">
        <v>1432</v>
      </c>
      <c r="J36" s="464">
        <v>871</v>
      </c>
      <c r="K36" s="464">
        <v>1768</v>
      </c>
      <c r="L36" s="464">
        <v>1763</v>
      </c>
      <c r="M36" s="464">
        <v>1429</v>
      </c>
      <c r="N36" s="464">
        <v>861</v>
      </c>
      <c r="O36" s="464">
        <v>600</v>
      </c>
      <c r="P36" s="464">
        <v>621</v>
      </c>
      <c r="Q36" s="410">
        <f t="shared" si="10"/>
        <v>9847</v>
      </c>
      <c r="R36" s="411"/>
      <c r="S36" s="464">
        <v>174</v>
      </c>
      <c r="T36" s="467">
        <f t="shared" si="11"/>
        <v>2.5689655172413794</v>
      </c>
      <c r="U36" s="410"/>
    </row>
    <row r="37" spans="1:24" ht="15.75" customHeight="1">
      <c r="A37" s="466"/>
      <c r="B37" s="530" t="s">
        <v>239</v>
      </c>
      <c r="C37" s="531" t="s">
        <v>318</v>
      </c>
      <c r="D37" s="532"/>
      <c r="E37" s="533">
        <v>160</v>
      </c>
      <c r="F37" s="533">
        <v>227</v>
      </c>
      <c r="G37" s="533">
        <v>139</v>
      </c>
      <c r="H37" s="533">
        <v>277</v>
      </c>
      <c r="I37" s="533">
        <v>369</v>
      </c>
      <c r="J37" s="533">
        <v>404</v>
      </c>
      <c r="K37" s="533">
        <v>172</v>
      </c>
      <c r="L37" s="533">
        <v>14</v>
      </c>
      <c r="M37" s="533">
        <v>10</v>
      </c>
      <c r="N37" s="533"/>
      <c r="O37" s="533"/>
      <c r="P37" s="533"/>
      <c r="Q37" s="534">
        <f>SUM(E37:P37)</f>
        <v>1772</v>
      </c>
      <c r="R37" s="411"/>
      <c r="S37" s="533"/>
      <c r="T37" s="535" t="str">
        <f t="shared" si="11"/>
        <v/>
      </c>
      <c r="U37" s="534"/>
    </row>
    <row r="38" spans="1:24" ht="15.75" customHeight="1">
      <c r="A38" s="466"/>
      <c r="B38" s="529"/>
      <c r="C38" s="511" t="s">
        <v>319</v>
      </c>
      <c r="D38" s="459"/>
      <c r="E38" s="512"/>
      <c r="F38" s="512"/>
      <c r="G38" s="512"/>
      <c r="H38" s="512"/>
      <c r="I38" s="512"/>
      <c r="J38" s="512"/>
      <c r="K38" s="512"/>
      <c r="L38" s="512"/>
      <c r="M38" s="512"/>
      <c r="N38" s="512"/>
      <c r="O38" s="512">
        <v>2</v>
      </c>
      <c r="P38" s="512">
        <v>685</v>
      </c>
      <c r="Q38" s="411">
        <f>SUM(E38:P38)</f>
        <v>687</v>
      </c>
      <c r="R38" s="411"/>
      <c r="S38" s="512"/>
      <c r="T38" s="498" t="str">
        <f t="shared" si="11"/>
        <v/>
      </c>
      <c r="U38" s="411"/>
    </row>
    <row r="39" spans="1:24" ht="15.75" customHeight="1">
      <c r="A39" s="461"/>
      <c r="B39" s="462" t="s">
        <v>285</v>
      </c>
      <c r="C39" s="463" t="s">
        <v>286</v>
      </c>
      <c r="D39" s="409"/>
      <c r="E39" s="464">
        <v>658</v>
      </c>
      <c r="F39" s="464">
        <v>662</v>
      </c>
      <c r="G39" s="464">
        <v>649</v>
      </c>
      <c r="H39" s="464">
        <v>730</v>
      </c>
      <c r="I39" s="464">
        <v>564</v>
      </c>
      <c r="J39" s="464">
        <v>911</v>
      </c>
      <c r="K39" s="464">
        <v>997</v>
      </c>
      <c r="L39" s="464">
        <v>1126</v>
      </c>
      <c r="M39" s="464">
        <v>951</v>
      </c>
      <c r="N39" s="464">
        <v>300</v>
      </c>
      <c r="O39" s="464">
        <v>1</v>
      </c>
      <c r="P39" s="464">
        <v>101</v>
      </c>
      <c r="Q39" s="410">
        <f>SUM(E39:P39)</f>
        <v>7650</v>
      </c>
      <c r="R39" s="411"/>
      <c r="S39" s="464">
        <v>658</v>
      </c>
      <c r="T39" s="467">
        <f t="shared" si="11"/>
        <v>-0.84650455927051671</v>
      </c>
      <c r="U39" s="333">
        <v>562</v>
      </c>
    </row>
    <row r="40" spans="1:24" ht="15.75" customHeight="1">
      <c r="A40" s="466"/>
      <c r="B40" s="462" t="s">
        <v>287</v>
      </c>
      <c r="C40" s="463" t="s">
        <v>288</v>
      </c>
      <c r="D40" s="469"/>
      <c r="E40" s="464">
        <v>307</v>
      </c>
      <c r="F40" s="464">
        <v>362</v>
      </c>
      <c r="G40" s="464">
        <v>457</v>
      </c>
      <c r="H40" s="464">
        <v>236</v>
      </c>
      <c r="I40" s="464">
        <v>277</v>
      </c>
      <c r="J40" s="464">
        <v>340</v>
      </c>
      <c r="K40" s="464">
        <v>382</v>
      </c>
      <c r="L40" s="464">
        <v>660</v>
      </c>
      <c r="M40" s="464">
        <v>401</v>
      </c>
      <c r="N40" s="464">
        <v>174</v>
      </c>
      <c r="O40" s="464">
        <v>1</v>
      </c>
      <c r="P40" s="464">
        <v>64</v>
      </c>
      <c r="Q40" s="410">
        <f t="shared" si="10"/>
        <v>3661</v>
      </c>
      <c r="R40" s="411"/>
      <c r="S40" s="464">
        <v>501</v>
      </c>
      <c r="T40" s="467">
        <f t="shared" si="11"/>
        <v>-0.87225548902195604</v>
      </c>
      <c r="U40" s="333">
        <v>114</v>
      </c>
    </row>
    <row r="41" spans="1:24" ht="15.75" customHeight="1">
      <c r="A41" s="466"/>
      <c r="B41" s="462"/>
      <c r="C41" s="463" t="s">
        <v>236</v>
      </c>
      <c r="D41" s="469"/>
      <c r="E41" s="464">
        <v>958</v>
      </c>
      <c r="F41" s="464">
        <v>833</v>
      </c>
      <c r="G41" s="464">
        <v>1186</v>
      </c>
      <c r="H41" s="464">
        <v>902</v>
      </c>
      <c r="I41" s="464">
        <v>830</v>
      </c>
      <c r="J41" s="464">
        <v>1071</v>
      </c>
      <c r="K41" s="464">
        <v>1018</v>
      </c>
      <c r="L41" s="464">
        <v>1236</v>
      </c>
      <c r="M41" s="464">
        <v>1341</v>
      </c>
      <c r="N41" s="464">
        <v>494</v>
      </c>
      <c r="O41" s="464">
        <v>5</v>
      </c>
      <c r="P41" s="464">
        <v>126</v>
      </c>
      <c r="Q41" s="410">
        <f t="shared" si="10"/>
        <v>10000</v>
      </c>
      <c r="R41" s="411"/>
      <c r="S41" s="464">
        <v>608</v>
      </c>
      <c r="T41" s="467">
        <f t="shared" si="11"/>
        <v>-0.79276315789473684</v>
      </c>
      <c r="U41" s="410">
        <v>389</v>
      </c>
    </row>
    <row r="42" spans="1:24" ht="15.75" customHeight="1">
      <c r="A42" s="474"/>
      <c r="B42" s="596" t="s">
        <v>320</v>
      </c>
      <c r="C42" s="597"/>
      <c r="D42" s="485"/>
      <c r="E42" s="486">
        <f t="shared" ref="E42:P42" si="12">SUM(E33:E41)</f>
        <v>3843</v>
      </c>
      <c r="F42" s="486">
        <f t="shared" si="12"/>
        <v>3616</v>
      </c>
      <c r="G42" s="486">
        <f t="shared" si="12"/>
        <v>4715</v>
      </c>
      <c r="H42" s="486">
        <f t="shared" si="12"/>
        <v>4316</v>
      </c>
      <c r="I42" s="486">
        <f t="shared" si="12"/>
        <v>5021</v>
      </c>
      <c r="J42" s="486">
        <f t="shared" si="12"/>
        <v>4485</v>
      </c>
      <c r="K42" s="486">
        <f t="shared" si="12"/>
        <v>6805</v>
      </c>
      <c r="L42" s="486">
        <f t="shared" si="12"/>
        <v>6920</v>
      </c>
      <c r="M42" s="486">
        <f t="shared" si="12"/>
        <v>5514</v>
      </c>
      <c r="N42" s="486">
        <f t="shared" si="12"/>
        <v>2617</v>
      </c>
      <c r="O42" s="486">
        <f t="shared" si="12"/>
        <v>1950</v>
      </c>
      <c r="P42" s="486">
        <f t="shared" si="12"/>
        <v>2772</v>
      </c>
      <c r="Q42" s="421">
        <f>SUM(E42:P42)</f>
        <v>52574</v>
      </c>
      <c r="R42" s="487"/>
      <c r="S42" s="486">
        <f>SUM(S33:S41)</f>
        <v>3574</v>
      </c>
      <c r="T42" s="491">
        <f t="shared" si="11"/>
        <v>-0.22439843312814778</v>
      </c>
      <c r="U42" s="421">
        <f>SUM(U33:U41)</f>
        <v>2945</v>
      </c>
      <c r="X42" s="536"/>
    </row>
    <row r="43" spans="1:24" ht="2.25" customHeight="1">
      <c r="A43" s="485"/>
      <c r="B43" s="485"/>
      <c r="C43" s="485"/>
      <c r="D43" s="409"/>
      <c r="E43" s="492"/>
      <c r="F43" s="420"/>
      <c r="G43" s="420"/>
      <c r="H43" s="420"/>
      <c r="I43" s="420"/>
      <c r="J43" s="420"/>
      <c r="K43" s="420"/>
      <c r="L43" s="420"/>
      <c r="M43" s="420"/>
      <c r="N43" s="420"/>
      <c r="O43" s="420"/>
      <c r="P43" s="420"/>
      <c r="Q43" s="420"/>
      <c r="R43" s="493"/>
      <c r="S43" s="420"/>
      <c r="T43" s="494" t="str">
        <f>IFERROR(J43/S43-1,"")</f>
        <v/>
      </c>
      <c r="U43" s="420"/>
    </row>
    <row r="44" spans="1:24" ht="15.75" customHeight="1">
      <c r="A44" s="506" t="s">
        <v>321</v>
      </c>
      <c r="B44" s="598" t="s">
        <v>322</v>
      </c>
      <c r="C44" s="507" t="s">
        <v>323</v>
      </c>
      <c r="D44" s="459"/>
      <c r="E44" s="508"/>
      <c r="F44" s="509"/>
      <c r="G44" s="509"/>
      <c r="H44" s="509"/>
      <c r="I44" s="509"/>
      <c r="J44" s="509"/>
      <c r="K44" s="509"/>
      <c r="L44" s="495"/>
      <c r="M44" s="495"/>
      <c r="N44" s="509"/>
      <c r="O44" s="509"/>
      <c r="P44" s="509"/>
      <c r="Q44" s="509"/>
      <c r="R44" s="411"/>
      <c r="S44" s="509"/>
      <c r="T44" s="496" t="str">
        <f t="shared" si="11"/>
        <v/>
      </c>
      <c r="U44" s="509"/>
    </row>
    <row r="45" spans="1:24" ht="15.75" customHeight="1">
      <c r="A45" s="510"/>
      <c r="B45" s="599"/>
      <c r="C45" s="511" t="s">
        <v>324</v>
      </c>
      <c r="D45" s="459"/>
      <c r="E45" s="512">
        <v>30</v>
      </c>
      <c r="F45" s="512">
        <v>30</v>
      </c>
      <c r="G45" s="512">
        <v>60</v>
      </c>
      <c r="H45" s="512">
        <v>30</v>
      </c>
      <c r="I45" s="512">
        <v>30</v>
      </c>
      <c r="J45" s="512"/>
      <c r="K45" s="512"/>
      <c r="L45" s="497"/>
      <c r="M45" s="497"/>
      <c r="N45" s="512"/>
      <c r="O45" s="512"/>
      <c r="P45" s="512"/>
      <c r="Q45" s="411">
        <f>SUM(E45:P45)</f>
        <v>180</v>
      </c>
      <c r="R45" s="411"/>
      <c r="S45" s="512"/>
      <c r="T45" s="498" t="str">
        <f t="shared" si="11"/>
        <v/>
      </c>
      <c r="U45" s="411">
        <v>30</v>
      </c>
    </row>
    <row r="46" spans="1:24" ht="15.75" customHeight="1">
      <c r="A46" s="513"/>
      <c r="B46" s="600" t="s">
        <v>325</v>
      </c>
      <c r="C46" s="601"/>
      <c r="D46" s="514"/>
      <c r="E46" s="515">
        <f t="shared" ref="E46:Q46" si="13">E45+E44</f>
        <v>30</v>
      </c>
      <c r="F46" s="515">
        <f t="shared" si="13"/>
        <v>30</v>
      </c>
      <c r="G46" s="515">
        <f t="shared" si="13"/>
        <v>60</v>
      </c>
      <c r="H46" s="515">
        <f t="shared" si="13"/>
        <v>30</v>
      </c>
      <c r="I46" s="515">
        <f t="shared" si="13"/>
        <v>30</v>
      </c>
      <c r="J46" s="515">
        <f t="shared" si="13"/>
        <v>0</v>
      </c>
      <c r="K46" s="515">
        <f t="shared" si="13"/>
        <v>0</v>
      </c>
      <c r="L46" s="515">
        <f t="shared" si="13"/>
        <v>0</v>
      </c>
      <c r="M46" s="515">
        <f t="shared" si="13"/>
        <v>0</v>
      </c>
      <c r="N46" s="515">
        <f t="shared" si="13"/>
        <v>0</v>
      </c>
      <c r="O46" s="515">
        <f t="shared" si="13"/>
        <v>0</v>
      </c>
      <c r="P46" s="515">
        <f t="shared" si="13"/>
        <v>0</v>
      </c>
      <c r="Q46" s="516">
        <f t="shared" si="13"/>
        <v>180</v>
      </c>
      <c r="R46" s="487"/>
      <c r="S46" s="515">
        <f>S45+S44</f>
        <v>0</v>
      </c>
      <c r="T46" s="517" t="str">
        <f t="shared" si="11"/>
        <v/>
      </c>
      <c r="U46" s="516">
        <f>U45+U44</f>
        <v>30</v>
      </c>
    </row>
    <row r="47" spans="1:24" ht="15.75" customHeight="1">
      <c r="A47" s="580" t="s">
        <v>326</v>
      </c>
      <c r="B47" s="581"/>
      <c r="C47" s="582"/>
      <c r="D47" s="485"/>
      <c r="E47" s="515">
        <f t="shared" ref="E47:Q47" si="14">E46+E42</f>
        <v>3873</v>
      </c>
      <c r="F47" s="515">
        <f t="shared" si="14"/>
        <v>3646</v>
      </c>
      <c r="G47" s="515">
        <f t="shared" si="14"/>
        <v>4775</v>
      </c>
      <c r="H47" s="515">
        <f t="shared" si="14"/>
        <v>4346</v>
      </c>
      <c r="I47" s="515">
        <f t="shared" si="14"/>
        <v>5051</v>
      </c>
      <c r="J47" s="515">
        <f t="shared" si="14"/>
        <v>4485</v>
      </c>
      <c r="K47" s="515">
        <f t="shared" si="14"/>
        <v>6805</v>
      </c>
      <c r="L47" s="515">
        <f t="shared" si="14"/>
        <v>6920</v>
      </c>
      <c r="M47" s="515">
        <f t="shared" si="14"/>
        <v>5514</v>
      </c>
      <c r="N47" s="515">
        <f t="shared" si="14"/>
        <v>2617</v>
      </c>
      <c r="O47" s="515">
        <f t="shared" si="14"/>
        <v>1950</v>
      </c>
      <c r="P47" s="515">
        <f t="shared" si="14"/>
        <v>2772</v>
      </c>
      <c r="Q47" s="516">
        <f t="shared" si="14"/>
        <v>52754</v>
      </c>
      <c r="R47" s="487"/>
      <c r="S47" s="515">
        <f>S46+S42</f>
        <v>3574</v>
      </c>
      <c r="T47" s="546">
        <f t="shared" si="11"/>
        <v>-0.22439843312814778</v>
      </c>
      <c r="U47" s="516">
        <f>U46+U42</f>
        <v>2975</v>
      </c>
    </row>
    <row r="48" spans="1:24" ht="9.75" customHeight="1">
      <c r="A48" s="499"/>
      <c r="B48" s="499"/>
      <c r="C48" s="499"/>
      <c r="H48" s="488"/>
      <c r="K48" s="488"/>
      <c r="Q48" s="489"/>
    </row>
    <row r="49" spans="1:26" s="504" customFormat="1">
      <c r="A49" s="423"/>
      <c r="B49" s="423"/>
      <c r="C49" s="423"/>
      <c r="D49" s="423"/>
      <c r="E49" s="423"/>
      <c r="F49" s="502"/>
      <c r="G49" s="503"/>
      <c r="H49" s="502"/>
      <c r="I49" s="502"/>
      <c r="J49" s="488"/>
      <c r="K49" s="502"/>
      <c r="L49" s="502"/>
      <c r="M49" s="423"/>
      <c r="N49" s="423"/>
      <c r="O49" s="423"/>
      <c r="P49" s="423"/>
      <c r="Q49" s="423"/>
      <c r="R49" s="500"/>
      <c r="S49" s="423"/>
      <c r="T49" s="501"/>
      <c r="U49" s="423"/>
      <c r="V49" s="423"/>
      <c r="W49" s="528"/>
      <c r="X49" s="528"/>
      <c r="Y49" s="528"/>
      <c r="Z49" s="528"/>
    </row>
    <row r="50" spans="1:26" s="504" customFormat="1">
      <c r="A50" s="423"/>
      <c r="B50" s="423"/>
      <c r="C50" s="423"/>
      <c r="D50" s="423"/>
      <c r="E50" s="423"/>
      <c r="F50" s="502"/>
      <c r="G50" s="502"/>
      <c r="H50" s="502"/>
      <c r="I50" s="502"/>
      <c r="J50" s="488"/>
      <c r="K50" s="502"/>
      <c r="L50" s="502"/>
      <c r="M50" s="423"/>
      <c r="N50" s="423"/>
      <c r="O50" s="423"/>
      <c r="P50" s="423"/>
      <c r="Q50" s="423"/>
      <c r="R50" s="500"/>
      <c r="S50" s="423"/>
      <c r="T50" s="501"/>
      <c r="U50" s="423"/>
      <c r="V50" s="423"/>
      <c r="W50" s="528"/>
      <c r="X50" s="528"/>
      <c r="Y50" s="528"/>
      <c r="Z50" s="528"/>
    </row>
    <row r="51" spans="1:26" s="504" customFormat="1">
      <c r="A51" s="423"/>
      <c r="B51" s="423"/>
      <c r="C51" s="423"/>
      <c r="D51" s="423"/>
      <c r="E51" s="423"/>
      <c r="F51" s="502"/>
      <c r="G51" s="503"/>
      <c r="H51" s="503">
        <f>SUM(E47:G47)</f>
        <v>12294</v>
      </c>
      <c r="I51" s="503"/>
      <c r="J51" s="488"/>
      <c r="K51" s="502"/>
      <c r="L51" s="502"/>
      <c r="M51" s="423"/>
      <c r="N51" s="423"/>
      <c r="O51" s="423"/>
      <c r="P51" s="423"/>
      <c r="Q51" s="423"/>
      <c r="R51" s="500"/>
      <c r="S51" s="423"/>
      <c r="T51" s="501"/>
      <c r="U51" s="423"/>
      <c r="V51" s="423"/>
      <c r="W51" s="191"/>
      <c r="X51" s="528"/>
      <c r="Y51" s="528"/>
      <c r="Z51" s="528"/>
    </row>
    <row r="52" spans="1:26" s="504" customFormat="1">
      <c r="A52" s="423"/>
      <c r="B52" s="423"/>
      <c r="C52" s="423"/>
      <c r="D52" s="423"/>
      <c r="E52" s="423"/>
      <c r="F52" s="502"/>
      <c r="G52" s="503"/>
      <c r="H52" s="503"/>
      <c r="I52" s="503"/>
      <c r="J52" s="503"/>
      <c r="K52" s="502"/>
      <c r="L52" s="502"/>
      <c r="M52" s="423"/>
      <c r="N52" s="423"/>
      <c r="O52" s="423"/>
      <c r="P52" s="423"/>
      <c r="Q52" s="423"/>
      <c r="R52" s="500"/>
      <c r="S52" s="423"/>
      <c r="T52" s="501"/>
      <c r="U52" s="423"/>
      <c r="V52" s="423"/>
      <c r="W52" s="528"/>
      <c r="X52" s="528"/>
      <c r="Y52" s="528"/>
      <c r="Z52" s="528"/>
    </row>
    <row r="53" spans="1:26" s="504" customFormat="1">
      <c r="A53" s="423"/>
      <c r="B53" s="423"/>
      <c r="C53" s="423"/>
      <c r="D53" s="423"/>
      <c r="E53" s="423"/>
      <c r="F53" s="502"/>
      <c r="G53" s="502"/>
      <c r="H53" s="502"/>
      <c r="I53" s="502"/>
      <c r="J53" s="502"/>
      <c r="K53" s="502"/>
      <c r="L53" s="502"/>
      <c r="M53" s="423"/>
      <c r="N53" s="423"/>
      <c r="O53" s="423"/>
      <c r="P53" s="423"/>
      <c r="Q53" s="423"/>
      <c r="R53" s="500"/>
      <c r="S53" s="423"/>
      <c r="T53" s="501"/>
      <c r="U53" s="423"/>
      <c r="V53" s="423"/>
      <c r="W53" s="528"/>
      <c r="X53" s="528"/>
      <c r="Y53" s="528"/>
      <c r="Z53" s="528"/>
    </row>
    <row r="54" spans="1:26" s="504" customFormat="1">
      <c r="A54" s="423"/>
      <c r="B54" s="423"/>
      <c r="C54" s="423"/>
      <c r="D54" s="423"/>
      <c r="E54" s="423"/>
      <c r="F54" s="502"/>
      <c r="G54" s="502"/>
      <c r="H54" s="502"/>
      <c r="I54" s="502"/>
      <c r="J54" s="502"/>
      <c r="K54" s="502"/>
      <c r="L54" s="502"/>
      <c r="M54" s="423"/>
      <c r="N54" s="423"/>
      <c r="O54" s="423"/>
      <c r="P54" s="423"/>
      <c r="Q54" s="423"/>
      <c r="R54" s="500"/>
      <c r="S54" s="423"/>
      <c r="T54" s="501"/>
      <c r="U54" s="423"/>
      <c r="V54" s="423"/>
      <c r="W54" s="528"/>
      <c r="X54" s="528"/>
      <c r="Y54" s="528"/>
      <c r="Z54" s="528"/>
    </row>
    <row r="55" spans="1:26" s="504" customFormat="1">
      <c r="A55" s="423"/>
      <c r="B55" s="423"/>
      <c r="C55" s="423"/>
      <c r="D55" s="423"/>
      <c r="E55" s="423"/>
      <c r="F55" s="502"/>
      <c r="G55" s="502"/>
      <c r="H55" s="502"/>
      <c r="I55" s="502"/>
      <c r="J55" s="502"/>
      <c r="K55" s="502"/>
      <c r="L55" s="502"/>
      <c r="M55" s="423"/>
      <c r="N55" s="423"/>
      <c r="O55" s="423"/>
      <c r="P55" s="423"/>
      <c r="Q55" s="423"/>
      <c r="R55" s="500"/>
      <c r="S55" s="423"/>
      <c r="T55" s="501"/>
      <c r="U55" s="423"/>
      <c r="V55" s="423"/>
      <c r="W55" s="528"/>
      <c r="X55" s="528"/>
      <c r="Y55" s="528"/>
      <c r="Z55" s="528"/>
    </row>
    <row r="56" spans="1:26" s="504" customFormat="1">
      <c r="A56" s="423"/>
      <c r="B56" s="423"/>
      <c r="C56" s="423"/>
      <c r="D56" s="423"/>
      <c r="E56" s="423"/>
      <c r="F56" s="502"/>
      <c r="G56" s="502"/>
      <c r="H56" s="502"/>
      <c r="I56" s="502"/>
      <c r="J56" s="502"/>
      <c r="K56" s="502"/>
      <c r="L56" s="502"/>
      <c r="M56" s="423"/>
      <c r="N56" s="423"/>
      <c r="O56" s="423"/>
      <c r="P56" s="423"/>
      <c r="Q56" s="423"/>
      <c r="R56" s="500"/>
      <c r="S56" s="423"/>
      <c r="T56" s="501"/>
      <c r="U56" s="423"/>
      <c r="V56" s="423"/>
      <c r="W56" s="528"/>
      <c r="X56" s="528"/>
      <c r="Y56" s="528"/>
      <c r="Z56" s="528"/>
    </row>
    <row r="57" spans="1:26" s="504" customFormat="1">
      <c r="A57" s="423"/>
      <c r="B57" s="423"/>
      <c r="C57" s="423"/>
      <c r="D57" s="423"/>
      <c r="E57" s="423"/>
      <c r="F57" s="502"/>
      <c r="G57" s="502"/>
      <c r="H57" s="502"/>
      <c r="I57" s="502"/>
      <c r="J57" s="502"/>
      <c r="K57" s="502"/>
      <c r="L57" s="502"/>
      <c r="M57" s="423"/>
      <c r="N57" s="423"/>
      <c r="O57" s="423"/>
      <c r="P57" s="423"/>
      <c r="Q57" s="423"/>
      <c r="R57" s="500"/>
      <c r="S57" s="423"/>
      <c r="T57" s="501"/>
      <c r="U57" s="423"/>
      <c r="V57" s="423"/>
      <c r="W57" s="528"/>
      <c r="X57" s="528"/>
      <c r="Y57" s="528"/>
      <c r="Z57" s="528"/>
    </row>
    <row r="58" spans="1:26" s="504" customFormat="1">
      <c r="A58" s="423"/>
      <c r="B58" s="423"/>
      <c r="C58" s="423"/>
      <c r="D58" s="423"/>
      <c r="E58" s="423"/>
      <c r="F58" s="502"/>
      <c r="G58" s="502"/>
      <c r="H58" s="502"/>
      <c r="I58" s="502"/>
      <c r="J58" s="502"/>
      <c r="K58" s="502"/>
      <c r="L58" s="502"/>
      <c r="M58" s="423"/>
      <c r="N58" s="423"/>
      <c r="O58" s="423"/>
      <c r="P58" s="423"/>
      <c r="Q58" s="423"/>
      <c r="R58" s="500"/>
      <c r="S58" s="423"/>
      <c r="T58" s="501"/>
      <c r="U58" s="423"/>
      <c r="V58" s="423"/>
      <c r="W58" s="528"/>
      <c r="X58" s="528"/>
      <c r="Y58" s="528"/>
      <c r="Z58" s="528"/>
    </row>
    <row r="59" spans="1:26" s="504" customFormat="1">
      <c r="A59" s="423"/>
      <c r="B59" s="423"/>
      <c r="C59" s="423"/>
      <c r="D59" s="423"/>
      <c r="E59" s="423"/>
      <c r="F59" s="502"/>
      <c r="G59" s="502"/>
      <c r="H59" s="502"/>
      <c r="I59" s="502"/>
      <c r="J59" s="502"/>
      <c r="K59" s="502"/>
      <c r="L59" s="502"/>
      <c r="M59" s="423"/>
      <c r="N59" s="423"/>
      <c r="O59" s="423"/>
      <c r="P59" s="423"/>
      <c r="Q59" s="423"/>
      <c r="R59" s="500"/>
      <c r="S59" s="423"/>
      <c r="T59" s="501"/>
      <c r="U59" s="423"/>
      <c r="V59" s="423"/>
      <c r="W59" s="528"/>
      <c r="X59" s="528"/>
      <c r="Y59" s="528"/>
      <c r="Z59" s="528"/>
    </row>
    <row r="60" spans="1:26">
      <c r="F60" s="502"/>
      <c r="G60" s="502"/>
      <c r="H60" s="502"/>
      <c r="I60" s="502"/>
      <c r="J60" s="502"/>
      <c r="K60" s="502"/>
      <c r="L60" s="502"/>
    </row>
    <row r="227" spans="3:4">
      <c r="C227" s="505"/>
      <c r="D227" s="505"/>
    </row>
    <row r="231" spans="3:4">
      <c r="C231" s="505"/>
      <c r="D231" s="505"/>
    </row>
  </sheetData>
  <mergeCells count="12">
    <mergeCell ref="A47:C47"/>
    <mergeCell ref="E3:Q3"/>
    <mergeCell ref="S3:U3"/>
    <mergeCell ref="A4:C4"/>
    <mergeCell ref="B15:C15"/>
    <mergeCell ref="B16:C16"/>
    <mergeCell ref="A19:C19"/>
    <mergeCell ref="B30:C30"/>
    <mergeCell ref="A32:C32"/>
    <mergeCell ref="B42:C42"/>
    <mergeCell ref="B44:B45"/>
    <mergeCell ref="B46:C46"/>
  </mergeCells>
  <phoneticPr fontId="136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6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0"/>
  <sheetViews>
    <sheetView showGridLines="0" zoomScale="80" zoomScaleNormal="80" workbookViewId="0">
      <selection activeCell="J16" sqref="J16"/>
    </sheetView>
  </sheetViews>
  <sheetFormatPr defaultColWidth="9" defaultRowHeight="16.5"/>
  <cols>
    <col min="1" max="1" width="6.625" style="313" customWidth="1"/>
    <col min="2" max="2" width="8.375" style="313" customWidth="1"/>
    <col min="3" max="3" width="17.75" style="313" customWidth="1"/>
    <col min="4" max="4" width="0.375" style="313" customWidth="1"/>
    <col min="5" max="16" width="9.25" style="313" customWidth="1"/>
    <col min="17" max="17" width="9.875" style="313" customWidth="1"/>
    <col min="18" max="18" width="0.75" style="401" customWidth="1"/>
    <col min="19" max="19" width="9.25" style="313" customWidth="1"/>
    <col min="20" max="20" width="9.25" style="379" customWidth="1"/>
    <col min="21" max="21" width="10.375" style="423" customWidth="1"/>
    <col min="22" max="22" width="9.125" style="313" bestFit="1" customWidth="1"/>
    <col min="23" max="16384" width="9" style="313"/>
  </cols>
  <sheetData>
    <row r="1" spans="1:24" s="312" customFormat="1" ht="30.75" customHeight="1" thickBot="1">
      <c r="A1" s="309" t="s">
        <v>242</v>
      </c>
      <c r="B1" s="309"/>
      <c r="C1" s="309"/>
      <c r="D1" s="309"/>
      <c r="E1" s="309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92"/>
      <c r="S1" s="310"/>
      <c r="T1" s="311"/>
      <c r="U1" s="406" t="s">
        <v>53</v>
      </c>
    </row>
    <row r="2" spans="1:24" ht="4.5" customHeight="1">
      <c r="Q2" s="314"/>
      <c r="R2" s="393"/>
      <c r="S2" s="314"/>
      <c r="T2" s="315"/>
      <c r="U2" s="407"/>
    </row>
    <row r="3" spans="1:24" ht="20.25" customHeight="1">
      <c r="E3" s="618" t="s">
        <v>241</v>
      </c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619"/>
      <c r="Q3" s="620"/>
      <c r="R3" s="394"/>
      <c r="S3" s="621" t="s">
        <v>250</v>
      </c>
      <c r="T3" s="622"/>
      <c r="U3" s="623"/>
    </row>
    <row r="4" spans="1:24" ht="20.25" thickBot="1">
      <c r="A4" s="611" t="s">
        <v>16</v>
      </c>
      <c r="B4" s="612"/>
      <c r="C4" s="613"/>
      <c r="D4" s="316"/>
      <c r="E4" s="317" t="s">
        <v>2</v>
      </c>
      <c r="F4" s="318" t="s">
        <v>18</v>
      </c>
      <c r="G4" s="318" t="s">
        <v>19</v>
      </c>
      <c r="H4" s="318" t="s">
        <v>20</v>
      </c>
      <c r="I4" s="318" t="s">
        <v>21</v>
      </c>
      <c r="J4" s="318" t="s">
        <v>22</v>
      </c>
      <c r="K4" s="318" t="s">
        <v>23</v>
      </c>
      <c r="L4" s="318" t="s">
        <v>24</v>
      </c>
      <c r="M4" s="318" t="s">
        <v>25</v>
      </c>
      <c r="N4" s="318" t="s">
        <v>26</v>
      </c>
      <c r="O4" s="318" t="s">
        <v>27</v>
      </c>
      <c r="P4" s="318" t="s">
        <v>28</v>
      </c>
      <c r="Q4" s="436" t="s">
        <v>16</v>
      </c>
      <c r="R4" s="395"/>
      <c r="S4" s="436" t="s">
        <v>243</v>
      </c>
      <c r="T4" s="436" t="s">
        <v>29</v>
      </c>
      <c r="U4" s="437" t="s">
        <v>244</v>
      </c>
    </row>
    <row r="5" spans="1:24" ht="2.25" customHeight="1" thickTop="1">
      <c r="A5" s="316"/>
      <c r="B5" s="316"/>
      <c r="C5" s="316"/>
      <c r="D5" s="316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1"/>
      <c r="Q5" s="316"/>
      <c r="R5" s="396"/>
      <c r="S5" s="316"/>
      <c r="T5" s="323"/>
      <c r="U5" s="409"/>
    </row>
    <row r="6" spans="1:24" ht="15.75" customHeight="1">
      <c r="A6" s="427" t="s">
        <v>16</v>
      </c>
      <c r="B6" s="424" t="s">
        <v>32</v>
      </c>
      <c r="C6" s="331" t="s">
        <v>85</v>
      </c>
      <c r="D6" s="316"/>
      <c r="E6" s="332">
        <f t="shared" ref="E6:P6" si="0">E21+E32</f>
        <v>1611</v>
      </c>
      <c r="F6" s="332">
        <f t="shared" si="0"/>
        <v>1530</v>
      </c>
      <c r="G6" s="332">
        <f t="shared" si="0"/>
        <v>1451</v>
      </c>
      <c r="H6" s="332">
        <f t="shared" si="0"/>
        <v>1644</v>
      </c>
      <c r="I6" s="332">
        <f t="shared" si="0"/>
        <v>2205</v>
      </c>
      <c r="J6" s="332">
        <f t="shared" si="0"/>
        <v>1467</v>
      </c>
      <c r="K6" s="332">
        <f t="shared" si="0"/>
        <v>1166</v>
      </c>
      <c r="L6" s="332">
        <f t="shared" si="0"/>
        <v>1257</v>
      </c>
      <c r="M6" s="332">
        <f t="shared" si="0"/>
        <v>968</v>
      </c>
      <c r="N6" s="332">
        <f t="shared" si="0"/>
        <v>1772</v>
      </c>
      <c r="O6" s="332">
        <f t="shared" si="0"/>
        <v>2150</v>
      </c>
      <c r="P6" s="332">
        <f t="shared" si="0"/>
        <v>1042</v>
      </c>
      <c r="Q6" s="333">
        <f>SUM(E6:P6)</f>
        <v>18263</v>
      </c>
      <c r="R6" s="390"/>
      <c r="S6" s="333">
        <f t="shared" ref="S6:S12" si="1">S21+S32</f>
        <v>16596</v>
      </c>
      <c r="T6" s="334">
        <f>IFERROR(Q6/S6-1,"")</f>
        <v>0.10044589057604236</v>
      </c>
      <c r="U6" s="410">
        <f t="shared" ref="U6:U12" si="2">U21+U32</f>
        <v>26282</v>
      </c>
      <c r="W6" s="524"/>
      <c r="X6" s="385"/>
    </row>
    <row r="7" spans="1:24" ht="15.75" customHeight="1">
      <c r="A7" s="330"/>
      <c r="B7" s="424"/>
      <c r="C7" s="331" t="s">
        <v>111</v>
      </c>
      <c r="D7" s="316"/>
      <c r="E7" s="332">
        <f t="shared" ref="E7:P7" si="3">E22+E33</f>
        <v>1432</v>
      </c>
      <c r="F7" s="332">
        <f t="shared" si="3"/>
        <v>1201</v>
      </c>
      <c r="G7" s="332">
        <f t="shared" si="3"/>
        <v>1950</v>
      </c>
      <c r="H7" s="332">
        <f t="shared" si="3"/>
        <v>1472</v>
      </c>
      <c r="I7" s="332">
        <f t="shared" si="3"/>
        <v>1648</v>
      </c>
      <c r="J7" s="332">
        <f t="shared" si="3"/>
        <v>1892</v>
      </c>
      <c r="K7" s="332">
        <f t="shared" si="3"/>
        <v>850</v>
      </c>
      <c r="L7" s="332">
        <f t="shared" si="3"/>
        <v>1077</v>
      </c>
      <c r="M7" s="332">
        <f t="shared" si="3"/>
        <v>996</v>
      </c>
      <c r="N7" s="332">
        <f t="shared" si="3"/>
        <v>784</v>
      </c>
      <c r="O7" s="332">
        <f t="shared" si="3"/>
        <v>738</v>
      </c>
      <c r="P7" s="332">
        <f t="shared" si="3"/>
        <v>1248</v>
      </c>
      <c r="Q7" s="333">
        <f>SUM(E7:P7)</f>
        <v>15288</v>
      </c>
      <c r="R7" s="390"/>
      <c r="S7" s="333">
        <f t="shared" si="1"/>
        <v>16654</v>
      </c>
      <c r="T7" s="335">
        <f t="shared" ref="T7:T16" si="4">IFERROR(Q7/S7-1,"")</f>
        <v>-8.2022336976101839E-2</v>
      </c>
      <c r="U7" s="410">
        <f t="shared" si="2"/>
        <v>26496</v>
      </c>
      <c r="W7" s="524"/>
      <c r="X7" s="385"/>
    </row>
    <row r="8" spans="1:24" ht="15.75" customHeight="1">
      <c r="A8" s="330"/>
      <c r="B8" s="424"/>
      <c r="C8" s="331" t="s">
        <v>235</v>
      </c>
      <c r="D8" s="316"/>
      <c r="E8" s="332">
        <f t="shared" ref="E8:P8" si="5">E23+E34</f>
        <v>436</v>
      </c>
      <c r="F8" s="332">
        <f t="shared" si="5"/>
        <v>435</v>
      </c>
      <c r="G8" s="332">
        <f t="shared" si="5"/>
        <v>557</v>
      </c>
      <c r="H8" s="332">
        <f t="shared" si="5"/>
        <v>483</v>
      </c>
      <c r="I8" s="332">
        <f t="shared" si="5"/>
        <v>657</v>
      </c>
      <c r="J8" s="332">
        <f t="shared" si="5"/>
        <v>396</v>
      </c>
      <c r="K8" s="332">
        <f t="shared" si="5"/>
        <v>532</v>
      </c>
      <c r="L8" s="332">
        <f t="shared" si="5"/>
        <v>436</v>
      </c>
      <c r="M8" s="332">
        <f t="shared" si="5"/>
        <v>386</v>
      </c>
      <c r="N8" s="332">
        <f t="shared" si="5"/>
        <v>352</v>
      </c>
      <c r="O8" s="332">
        <f t="shared" si="5"/>
        <v>430</v>
      </c>
      <c r="P8" s="332">
        <f t="shared" si="5"/>
        <v>222</v>
      </c>
      <c r="Q8" s="333">
        <f t="shared" ref="Q8:Q14" si="6">SUM(E8:P8)</f>
        <v>5322</v>
      </c>
      <c r="R8" s="390"/>
      <c r="S8" s="333">
        <f t="shared" si="1"/>
        <v>7081</v>
      </c>
      <c r="T8" s="335">
        <f t="shared" si="4"/>
        <v>-0.24841124135009185</v>
      </c>
      <c r="U8" s="410">
        <f t="shared" si="2"/>
        <v>3091</v>
      </c>
      <c r="W8" s="524"/>
      <c r="X8" s="385"/>
    </row>
    <row r="9" spans="1:24" ht="15.75" customHeight="1">
      <c r="A9" s="330"/>
      <c r="B9" s="438"/>
      <c r="C9" s="331" t="s">
        <v>248</v>
      </c>
      <c r="D9" s="316"/>
      <c r="E9" s="332">
        <f t="shared" ref="E9:P9" si="7">E24+E35</f>
        <v>0</v>
      </c>
      <c r="F9" s="332">
        <f t="shared" si="7"/>
        <v>0</v>
      </c>
      <c r="G9" s="332">
        <f t="shared" si="7"/>
        <v>0</v>
      </c>
      <c r="H9" s="332">
        <f t="shared" si="7"/>
        <v>0</v>
      </c>
      <c r="I9" s="332">
        <f t="shared" si="7"/>
        <v>0</v>
      </c>
      <c r="J9" s="332">
        <f t="shared" si="7"/>
        <v>33</v>
      </c>
      <c r="K9" s="332">
        <f t="shared" si="7"/>
        <v>2775</v>
      </c>
      <c r="L9" s="332">
        <f t="shared" si="7"/>
        <v>3640</v>
      </c>
      <c r="M9" s="332">
        <f t="shared" si="7"/>
        <v>4807</v>
      </c>
      <c r="N9" s="332">
        <f t="shared" si="7"/>
        <v>4879</v>
      </c>
      <c r="O9" s="332">
        <f t="shared" si="7"/>
        <v>3882</v>
      </c>
      <c r="P9" s="332">
        <f t="shared" si="7"/>
        <v>3148</v>
      </c>
      <c r="Q9" s="333">
        <f t="shared" si="6"/>
        <v>23164</v>
      </c>
      <c r="R9" s="390"/>
      <c r="S9" s="333">
        <f t="shared" si="1"/>
        <v>0</v>
      </c>
      <c r="T9" s="335" t="str">
        <f t="shared" si="4"/>
        <v/>
      </c>
      <c r="U9" s="410">
        <f t="shared" si="2"/>
        <v>0</v>
      </c>
      <c r="W9" s="524"/>
      <c r="X9" s="385"/>
    </row>
    <row r="10" spans="1:24" ht="15.75" customHeight="1">
      <c r="A10" s="330"/>
      <c r="B10" s="429" t="s">
        <v>239</v>
      </c>
      <c r="C10" s="430" t="s">
        <v>238</v>
      </c>
      <c r="D10" s="431"/>
      <c r="E10" s="432">
        <f t="shared" ref="E10:O10" si="8">E25+E36</f>
        <v>45</v>
      </c>
      <c r="F10" s="432">
        <f t="shared" si="8"/>
        <v>2</v>
      </c>
      <c r="G10" s="432">
        <f t="shared" si="8"/>
        <v>79</v>
      </c>
      <c r="H10" s="432">
        <f t="shared" si="8"/>
        <v>30</v>
      </c>
      <c r="I10" s="432">
        <f t="shared" si="8"/>
        <v>0</v>
      </c>
      <c r="J10" s="432">
        <f t="shared" si="8"/>
        <v>0</v>
      </c>
      <c r="K10" s="432">
        <f t="shared" si="8"/>
        <v>81</v>
      </c>
      <c r="L10" s="432">
        <f t="shared" si="8"/>
        <v>52</v>
      </c>
      <c r="M10" s="432">
        <f t="shared" si="8"/>
        <v>0</v>
      </c>
      <c r="N10" s="432">
        <f t="shared" si="8"/>
        <v>7</v>
      </c>
      <c r="O10" s="432">
        <f t="shared" si="8"/>
        <v>0</v>
      </c>
      <c r="P10" s="432">
        <f>P25+P36</f>
        <v>5</v>
      </c>
      <c r="Q10" s="433">
        <f>SUM(E10:P10)</f>
        <v>301</v>
      </c>
      <c r="R10" s="390"/>
      <c r="S10" s="433">
        <f t="shared" si="1"/>
        <v>229</v>
      </c>
      <c r="T10" s="440">
        <f t="shared" si="4"/>
        <v>0.31441048034934505</v>
      </c>
      <c r="U10" s="434">
        <f t="shared" si="2"/>
        <v>0</v>
      </c>
      <c r="W10" s="524"/>
      <c r="X10" s="385"/>
    </row>
    <row r="11" spans="1:24" ht="15.75" customHeight="1">
      <c r="A11" s="427"/>
      <c r="B11" s="424" t="s">
        <v>245</v>
      </c>
      <c r="C11" s="331" t="s">
        <v>33</v>
      </c>
      <c r="D11" s="355">
        <f>D26+D37</f>
        <v>0</v>
      </c>
      <c r="E11" s="332">
        <f t="shared" ref="E11:O11" si="9">E26+E37</f>
        <v>854</v>
      </c>
      <c r="F11" s="332">
        <f t="shared" si="9"/>
        <v>1010</v>
      </c>
      <c r="G11" s="332">
        <f t="shared" si="9"/>
        <v>1181</v>
      </c>
      <c r="H11" s="332">
        <f t="shared" si="9"/>
        <v>1009</v>
      </c>
      <c r="I11" s="332">
        <f t="shared" si="9"/>
        <v>876</v>
      </c>
      <c r="J11" s="332">
        <f t="shared" si="9"/>
        <v>1069</v>
      </c>
      <c r="K11" s="332">
        <f t="shared" si="9"/>
        <v>1283</v>
      </c>
      <c r="L11" s="332">
        <f t="shared" si="9"/>
        <v>1108</v>
      </c>
      <c r="M11" s="332">
        <f t="shared" si="9"/>
        <v>975</v>
      </c>
      <c r="N11" s="332">
        <f t="shared" si="9"/>
        <v>1497</v>
      </c>
      <c r="O11" s="332">
        <f t="shared" si="9"/>
        <v>1196</v>
      </c>
      <c r="P11" s="332">
        <f>P26+P37</f>
        <v>906</v>
      </c>
      <c r="Q11" s="333">
        <f>SUM(E11:P11)</f>
        <v>12964</v>
      </c>
      <c r="R11" s="390"/>
      <c r="S11" s="333">
        <f t="shared" si="1"/>
        <v>9687</v>
      </c>
      <c r="T11" s="334">
        <f t="shared" si="4"/>
        <v>0.33828842778982149</v>
      </c>
      <c r="U11" s="410">
        <f t="shared" si="2"/>
        <v>13605</v>
      </c>
      <c r="W11" s="524"/>
      <c r="X11" s="385"/>
    </row>
    <row r="12" spans="1:24" ht="15.75" customHeight="1">
      <c r="A12" s="330"/>
      <c r="B12" s="424" t="s">
        <v>247</v>
      </c>
      <c r="C12" s="331" t="s">
        <v>216</v>
      </c>
      <c r="D12" s="384"/>
      <c r="E12" s="332">
        <f t="shared" ref="E12:O12" si="10">E27+E38</f>
        <v>1568</v>
      </c>
      <c r="F12" s="332">
        <f t="shared" si="10"/>
        <v>1393</v>
      </c>
      <c r="G12" s="332">
        <f t="shared" si="10"/>
        <v>1735</v>
      </c>
      <c r="H12" s="332">
        <f t="shared" si="10"/>
        <v>1503</v>
      </c>
      <c r="I12" s="332">
        <f t="shared" si="10"/>
        <v>1415</v>
      </c>
      <c r="J12" s="332">
        <f t="shared" si="10"/>
        <v>1334</v>
      </c>
      <c r="K12" s="332">
        <f t="shared" si="10"/>
        <v>1530</v>
      </c>
      <c r="L12" s="332">
        <f t="shared" si="10"/>
        <v>1608</v>
      </c>
      <c r="M12" s="332">
        <f t="shared" si="10"/>
        <v>1468</v>
      </c>
      <c r="N12" s="332">
        <f t="shared" si="10"/>
        <v>1804</v>
      </c>
      <c r="O12" s="332">
        <f t="shared" si="10"/>
        <v>1315</v>
      </c>
      <c r="P12" s="332">
        <f>P27+P38</f>
        <v>1285</v>
      </c>
      <c r="Q12" s="333">
        <f t="shared" si="6"/>
        <v>17958</v>
      </c>
      <c r="R12" s="390"/>
      <c r="S12" s="333">
        <f t="shared" si="1"/>
        <v>16073</v>
      </c>
      <c r="T12" s="335">
        <f t="shared" si="4"/>
        <v>0.11727742176320533</v>
      </c>
      <c r="U12" s="410">
        <f t="shared" si="2"/>
        <v>31790</v>
      </c>
      <c r="W12" s="524"/>
      <c r="X12" s="385"/>
    </row>
    <row r="13" spans="1:24" ht="15.75" customHeight="1">
      <c r="A13" s="330"/>
      <c r="B13" s="442"/>
      <c r="C13" s="331" t="s">
        <v>48</v>
      </c>
      <c r="D13" s="384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3">
        <f t="shared" si="6"/>
        <v>0</v>
      </c>
      <c r="R13" s="390"/>
      <c r="S13" s="333"/>
      <c r="T13" s="335" t="str">
        <f t="shared" si="4"/>
        <v/>
      </c>
      <c r="U13" s="410">
        <f>U39</f>
        <v>80</v>
      </c>
      <c r="W13" s="524"/>
      <c r="X13" s="385"/>
    </row>
    <row r="14" spans="1:24" ht="15.75" customHeight="1">
      <c r="A14" s="330"/>
      <c r="B14" s="424"/>
      <c r="C14" s="331" t="s">
        <v>236</v>
      </c>
      <c r="D14" s="384"/>
      <c r="E14" s="332">
        <f t="shared" ref="E14:P14" si="11">E28+E40</f>
        <v>1594</v>
      </c>
      <c r="F14" s="332">
        <f t="shared" si="11"/>
        <v>1481</v>
      </c>
      <c r="G14" s="332">
        <f t="shared" si="11"/>
        <v>1643</v>
      </c>
      <c r="H14" s="332">
        <f t="shared" si="11"/>
        <v>1999</v>
      </c>
      <c r="I14" s="332">
        <f t="shared" si="11"/>
        <v>1481</v>
      </c>
      <c r="J14" s="332">
        <f t="shared" si="11"/>
        <v>1788</v>
      </c>
      <c r="K14" s="332">
        <f t="shared" si="11"/>
        <v>2475</v>
      </c>
      <c r="L14" s="332">
        <f t="shared" si="11"/>
        <v>1467</v>
      </c>
      <c r="M14" s="332">
        <f t="shared" si="11"/>
        <v>1662</v>
      </c>
      <c r="N14" s="332">
        <f t="shared" si="11"/>
        <v>2061</v>
      </c>
      <c r="O14" s="332">
        <f t="shared" si="11"/>
        <v>1511</v>
      </c>
      <c r="P14" s="332">
        <f t="shared" si="11"/>
        <v>1238</v>
      </c>
      <c r="Q14" s="333">
        <f t="shared" si="6"/>
        <v>20400</v>
      </c>
      <c r="R14" s="390"/>
      <c r="S14" s="333">
        <f>S28+S40</f>
        <v>17786</v>
      </c>
      <c r="T14" s="335">
        <f t="shared" si="4"/>
        <v>0.14696952659395035</v>
      </c>
      <c r="U14" s="410">
        <f>U28+U40</f>
        <v>5980</v>
      </c>
      <c r="W14" s="524"/>
      <c r="X14" s="385"/>
    </row>
    <row r="15" spans="1:24" ht="15.75" customHeight="1">
      <c r="A15" s="342"/>
      <c r="B15" s="606" t="s">
        <v>94</v>
      </c>
      <c r="C15" s="607"/>
      <c r="D15" s="316"/>
      <c r="E15" s="343">
        <f t="shared" ref="E15:P15" si="12">E29+E41</f>
        <v>7540</v>
      </c>
      <c r="F15" s="343">
        <f t="shared" si="12"/>
        <v>7052</v>
      </c>
      <c r="G15" s="343">
        <f t="shared" si="12"/>
        <v>8596</v>
      </c>
      <c r="H15" s="343">
        <f t="shared" si="12"/>
        <v>8140</v>
      </c>
      <c r="I15" s="343">
        <f t="shared" si="12"/>
        <v>8282</v>
      </c>
      <c r="J15" s="343">
        <f t="shared" si="12"/>
        <v>7979</v>
      </c>
      <c r="K15" s="343">
        <f t="shared" si="12"/>
        <v>10692</v>
      </c>
      <c r="L15" s="343">
        <f t="shared" si="12"/>
        <v>10645</v>
      </c>
      <c r="M15" s="343">
        <f t="shared" si="12"/>
        <v>11262</v>
      </c>
      <c r="N15" s="343">
        <f t="shared" si="12"/>
        <v>13156</v>
      </c>
      <c r="O15" s="343">
        <f t="shared" si="12"/>
        <v>11222</v>
      </c>
      <c r="P15" s="343">
        <f t="shared" si="12"/>
        <v>9094</v>
      </c>
      <c r="Q15" s="344">
        <f>SUM(E15:P15)</f>
        <v>113660</v>
      </c>
      <c r="R15" s="390"/>
      <c r="S15" s="345">
        <f>SUM(S6:S14)</f>
        <v>84106</v>
      </c>
      <c r="T15" s="403">
        <f t="shared" si="4"/>
        <v>0.35138991272917508</v>
      </c>
      <c r="U15" s="413">
        <f>SUM(U6:U14)</f>
        <v>107324</v>
      </c>
      <c r="W15" s="524"/>
      <c r="X15" s="385"/>
    </row>
    <row r="16" spans="1:24" ht="15.75" customHeight="1">
      <c r="A16" s="346"/>
      <c r="B16" s="616" t="s">
        <v>80</v>
      </c>
      <c r="C16" s="617"/>
      <c r="D16" s="347"/>
      <c r="E16" s="348">
        <f t="shared" ref="E16:P16" si="13">E15+E45</f>
        <v>7600</v>
      </c>
      <c r="F16" s="348">
        <f t="shared" si="13"/>
        <v>7082</v>
      </c>
      <c r="G16" s="348">
        <f t="shared" si="13"/>
        <v>8596</v>
      </c>
      <c r="H16" s="348">
        <f t="shared" si="13"/>
        <v>8140</v>
      </c>
      <c r="I16" s="348">
        <f t="shared" si="13"/>
        <v>8282</v>
      </c>
      <c r="J16" s="348">
        <f t="shared" si="13"/>
        <v>8009</v>
      </c>
      <c r="K16" s="348">
        <f t="shared" si="13"/>
        <v>10752</v>
      </c>
      <c r="L16" s="348">
        <f t="shared" si="13"/>
        <v>10675</v>
      </c>
      <c r="M16" s="348">
        <f t="shared" si="13"/>
        <v>11322</v>
      </c>
      <c r="N16" s="348">
        <f t="shared" si="13"/>
        <v>13186</v>
      </c>
      <c r="O16" s="348">
        <f t="shared" si="13"/>
        <v>11222</v>
      </c>
      <c r="P16" s="348">
        <f t="shared" si="13"/>
        <v>9094</v>
      </c>
      <c r="Q16" s="349">
        <f>SUM(E16:P16)</f>
        <v>113960</v>
      </c>
      <c r="R16" s="397"/>
      <c r="S16" s="349">
        <f>S15+S45</f>
        <v>84496</v>
      </c>
      <c r="T16" s="350">
        <f t="shared" si="4"/>
        <v>0.34870289717856462</v>
      </c>
      <c r="U16" s="414">
        <f>U15+U45</f>
        <v>107416</v>
      </c>
      <c r="W16" s="524"/>
      <c r="X16" s="385"/>
    </row>
    <row r="17" spans="1:26" ht="12" customHeight="1">
      <c r="A17" s="351"/>
      <c r="B17" s="351"/>
      <c r="C17" s="351"/>
      <c r="D17" s="352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398"/>
      <c r="S17" s="353"/>
      <c r="T17" s="353"/>
      <c r="U17" s="415"/>
      <c r="X17" s="385"/>
    </row>
    <row r="18" spans="1:26" ht="12" customHeight="1">
      <c r="A18" s="354"/>
      <c r="B18" s="354"/>
      <c r="C18" s="354"/>
      <c r="D18" s="355"/>
      <c r="E18" s="356"/>
      <c r="F18" s="356"/>
      <c r="G18" s="356"/>
      <c r="H18" s="356"/>
      <c r="I18" s="356"/>
      <c r="J18" s="356"/>
      <c r="K18" s="356"/>
      <c r="L18" s="356"/>
      <c r="M18" s="356"/>
      <c r="N18" s="356"/>
      <c r="O18" s="356"/>
      <c r="P18" s="356"/>
      <c r="Q18" s="356"/>
      <c r="R18" s="398"/>
      <c r="S18" s="356"/>
      <c r="T18" s="356"/>
      <c r="U18" s="416"/>
      <c r="X18" s="385"/>
    </row>
    <row r="19" spans="1:26" ht="19.5">
      <c r="A19" s="611" t="s">
        <v>39</v>
      </c>
      <c r="B19" s="612"/>
      <c r="C19" s="613"/>
      <c r="D19" s="316"/>
      <c r="E19" s="317" t="s">
        <v>2</v>
      </c>
      <c r="F19" s="318" t="s">
        <v>18</v>
      </c>
      <c r="G19" s="318" t="s">
        <v>19</v>
      </c>
      <c r="H19" s="318" t="s">
        <v>20</v>
      </c>
      <c r="I19" s="318" t="s">
        <v>21</v>
      </c>
      <c r="J19" s="318" t="s">
        <v>22</v>
      </c>
      <c r="K19" s="318" t="s">
        <v>8</v>
      </c>
      <c r="L19" s="318" t="s">
        <v>24</v>
      </c>
      <c r="M19" s="318" t="s">
        <v>25</v>
      </c>
      <c r="N19" s="318" t="s">
        <v>26</v>
      </c>
      <c r="O19" s="318" t="s">
        <v>27</v>
      </c>
      <c r="P19" s="318" t="s">
        <v>28</v>
      </c>
      <c r="Q19" s="319" t="s">
        <v>16</v>
      </c>
      <c r="R19" s="395"/>
      <c r="S19" s="319" t="s">
        <v>243</v>
      </c>
      <c r="T19" s="319" t="s">
        <v>29</v>
      </c>
      <c r="U19" s="408" t="s">
        <v>244</v>
      </c>
      <c r="X19" s="385"/>
    </row>
    <row r="20" spans="1:26" ht="2.25" customHeight="1">
      <c r="A20" s="316"/>
      <c r="B20" s="316"/>
      <c r="C20" s="316"/>
      <c r="D20" s="316"/>
      <c r="E20" s="357"/>
      <c r="F20" s="357"/>
      <c r="G20" s="357"/>
      <c r="H20" s="357"/>
      <c r="I20" s="357"/>
      <c r="J20" s="357"/>
      <c r="K20" s="357"/>
      <c r="L20" s="357"/>
      <c r="M20" s="357"/>
      <c r="N20" s="357"/>
      <c r="O20" s="357"/>
      <c r="P20" s="357"/>
      <c r="Q20" s="357"/>
      <c r="R20" s="398"/>
      <c r="S20" s="357"/>
      <c r="T20" s="358"/>
      <c r="U20" s="417"/>
      <c r="X20" s="385"/>
    </row>
    <row r="21" spans="1:26" ht="15.75" customHeight="1">
      <c r="A21" s="427" t="s">
        <v>43</v>
      </c>
      <c r="B21" s="424" t="s">
        <v>32</v>
      </c>
      <c r="C21" s="331" t="s">
        <v>223</v>
      </c>
      <c r="D21" s="316"/>
      <c r="E21" s="332">
        <v>536</v>
      </c>
      <c r="F21" s="332">
        <v>607</v>
      </c>
      <c r="G21" s="332">
        <v>566</v>
      </c>
      <c r="H21" s="332">
        <v>771</v>
      </c>
      <c r="I21" s="332">
        <v>726</v>
      </c>
      <c r="J21" s="332">
        <v>588</v>
      </c>
      <c r="K21" s="332">
        <v>218</v>
      </c>
      <c r="L21" s="332">
        <v>215</v>
      </c>
      <c r="M21" s="332">
        <v>182</v>
      </c>
      <c r="N21" s="332">
        <v>180</v>
      </c>
      <c r="O21" s="332">
        <v>326</v>
      </c>
      <c r="P21" s="332">
        <v>296</v>
      </c>
      <c r="Q21" s="333">
        <f t="shared" ref="Q21:Q28" si="14">SUM(E21:P21)</f>
        <v>5211</v>
      </c>
      <c r="R21" s="390"/>
      <c r="S21" s="332">
        <v>8468</v>
      </c>
      <c r="T21" s="335">
        <f t="shared" ref="T21:T29" si="15">IFERROR(Q21/S21-1,"")</f>
        <v>-0.384624468587624</v>
      </c>
      <c r="U21" s="410">
        <v>19166</v>
      </c>
      <c r="W21" s="524"/>
      <c r="X21" s="385"/>
      <c r="Y21" s="524"/>
      <c r="Z21" s="524"/>
    </row>
    <row r="22" spans="1:26" ht="15.75" customHeight="1">
      <c r="A22" s="330"/>
      <c r="B22" s="405" t="s">
        <v>255</v>
      </c>
      <c r="C22" s="331" t="s">
        <v>110</v>
      </c>
      <c r="D22" s="316"/>
      <c r="E22" s="332">
        <v>858</v>
      </c>
      <c r="F22" s="332">
        <v>810</v>
      </c>
      <c r="G22" s="332">
        <v>1077</v>
      </c>
      <c r="H22" s="332">
        <v>1101</v>
      </c>
      <c r="I22" s="332">
        <v>1017</v>
      </c>
      <c r="J22" s="332">
        <v>1254</v>
      </c>
      <c r="K22" s="332">
        <v>416</v>
      </c>
      <c r="L22" s="332">
        <v>471</v>
      </c>
      <c r="M22" s="332">
        <v>465</v>
      </c>
      <c r="N22" s="332">
        <v>318</v>
      </c>
      <c r="O22" s="332">
        <v>413</v>
      </c>
      <c r="P22" s="332">
        <v>461</v>
      </c>
      <c r="Q22" s="333">
        <f t="shared" si="14"/>
        <v>8661</v>
      </c>
      <c r="R22" s="390"/>
      <c r="S22" s="332">
        <v>11194</v>
      </c>
      <c r="T22" s="335">
        <f t="shared" si="15"/>
        <v>-0.22628193675183139</v>
      </c>
      <c r="U22" s="410">
        <v>20646</v>
      </c>
      <c r="W22" s="524"/>
      <c r="X22" s="385"/>
      <c r="Y22" s="524"/>
      <c r="Z22" s="524"/>
    </row>
    <row r="23" spans="1:26" ht="15.75" customHeight="1">
      <c r="A23" s="330"/>
      <c r="B23" s="405"/>
      <c r="C23" s="331" t="s">
        <v>235</v>
      </c>
      <c r="D23" s="316"/>
      <c r="E23" s="332">
        <v>237</v>
      </c>
      <c r="F23" s="332">
        <v>275</v>
      </c>
      <c r="G23" s="332">
        <v>268</v>
      </c>
      <c r="H23" s="332">
        <v>320</v>
      </c>
      <c r="I23" s="332">
        <v>325</v>
      </c>
      <c r="J23" s="332">
        <v>261</v>
      </c>
      <c r="K23" s="332">
        <v>123</v>
      </c>
      <c r="L23" s="332">
        <v>153</v>
      </c>
      <c r="M23" s="332">
        <v>149</v>
      </c>
      <c r="N23" s="332">
        <v>119</v>
      </c>
      <c r="O23" s="332">
        <v>117</v>
      </c>
      <c r="P23" s="332">
        <v>122</v>
      </c>
      <c r="Q23" s="333">
        <f t="shared" si="14"/>
        <v>2469</v>
      </c>
      <c r="R23" s="390"/>
      <c r="S23" s="332">
        <v>5341</v>
      </c>
      <c r="T23" s="335">
        <f t="shared" si="15"/>
        <v>-0.53772701741246953</v>
      </c>
      <c r="U23" s="418">
        <v>2806</v>
      </c>
      <c r="W23" s="524"/>
      <c r="X23" s="385"/>
      <c r="Y23" s="524"/>
      <c r="Z23" s="524"/>
    </row>
    <row r="24" spans="1:26" ht="15.75" customHeight="1">
      <c r="A24" s="330"/>
      <c r="B24" s="438"/>
      <c r="C24" s="331" t="s">
        <v>248</v>
      </c>
      <c r="D24" s="316"/>
      <c r="E24" s="332"/>
      <c r="F24" s="332"/>
      <c r="G24" s="332"/>
      <c r="H24" s="332"/>
      <c r="I24" s="332"/>
      <c r="J24" s="332">
        <v>33</v>
      </c>
      <c r="K24" s="332">
        <v>2752</v>
      </c>
      <c r="L24" s="332">
        <v>3637</v>
      </c>
      <c r="M24" s="332">
        <v>4685</v>
      </c>
      <c r="N24" s="332">
        <v>4726</v>
      </c>
      <c r="O24" s="332">
        <v>3677</v>
      </c>
      <c r="P24" s="332">
        <v>2974</v>
      </c>
      <c r="Q24" s="333">
        <f t="shared" si="14"/>
        <v>22484</v>
      </c>
      <c r="R24" s="390"/>
      <c r="S24" s="332"/>
      <c r="T24" s="335" t="str">
        <f t="shared" si="15"/>
        <v/>
      </c>
      <c r="U24" s="418"/>
      <c r="W24" s="524"/>
      <c r="X24" s="385"/>
      <c r="Y24" s="524"/>
      <c r="Z24" s="524"/>
    </row>
    <row r="25" spans="1:26" ht="15.75" customHeight="1">
      <c r="A25" s="330"/>
      <c r="B25" s="429" t="s">
        <v>237</v>
      </c>
      <c r="C25" s="430" t="s">
        <v>238</v>
      </c>
      <c r="D25" s="431"/>
      <c r="E25" s="432"/>
      <c r="F25" s="432"/>
      <c r="G25" s="432">
        <v>78</v>
      </c>
      <c r="H25" s="432">
        <v>30</v>
      </c>
      <c r="I25" s="432"/>
      <c r="J25" s="432"/>
      <c r="K25" s="432"/>
      <c r="L25" s="432"/>
      <c r="M25" s="432"/>
      <c r="N25" s="432">
        <v>1</v>
      </c>
      <c r="O25" s="432"/>
      <c r="P25" s="432">
        <v>5</v>
      </c>
      <c r="Q25" s="433">
        <f>SUM(E25:P25)</f>
        <v>114</v>
      </c>
      <c r="R25" s="390"/>
      <c r="S25" s="432"/>
      <c r="T25" s="435" t="str">
        <f t="shared" si="15"/>
        <v/>
      </c>
      <c r="U25" s="434"/>
      <c r="W25" s="524"/>
      <c r="X25" s="385"/>
      <c r="Y25" s="524"/>
      <c r="Z25" s="524"/>
    </row>
    <row r="26" spans="1:26" ht="15.75" customHeight="1">
      <c r="A26" s="427"/>
      <c r="B26" s="424" t="s">
        <v>32</v>
      </c>
      <c r="C26" s="331" t="s">
        <v>33</v>
      </c>
      <c r="D26" s="316"/>
      <c r="E26" s="332">
        <v>227</v>
      </c>
      <c r="F26" s="332">
        <v>283</v>
      </c>
      <c r="G26" s="332">
        <v>328</v>
      </c>
      <c r="H26" s="332">
        <v>307</v>
      </c>
      <c r="I26" s="332">
        <v>330</v>
      </c>
      <c r="J26" s="332">
        <v>314</v>
      </c>
      <c r="K26" s="332">
        <v>324</v>
      </c>
      <c r="L26" s="332">
        <v>326</v>
      </c>
      <c r="M26" s="332">
        <v>346</v>
      </c>
      <c r="N26" s="332">
        <v>429</v>
      </c>
      <c r="O26" s="332">
        <v>360</v>
      </c>
      <c r="P26" s="332">
        <v>248</v>
      </c>
      <c r="Q26" s="333">
        <f>SUM(E26:P26)</f>
        <v>3822</v>
      </c>
      <c r="R26" s="390"/>
      <c r="S26" s="428">
        <v>5547</v>
      </c>
      <c r="T26" s="335">
        <f t="shared" si="15"/>
        <v>-0.31097890751757706</v>
      </c>
      <c r="U26" s="410">
        <v>12202</v>
      </c>
      <c r="W26" s="524"/>
      <c r="X26" s="385"/>
      <c r="Y26" s="524"/>
      <c r="Z26" s="524"/>
    </row>
    <row r="27" spans="1:26" ht="15.75" customHeight="1">
      <c r="A27" s="330"/>
      <c r="B27" s="405" t="s">
        <v>247</v>
      </c>
      <c r="C27" s="331" t="s">
        <v>216</v>
      </c>
      <c r="D27" s="384"/>
      <c r="E27" s="332">
        <v>1483</v>
      </c>
      <c r="F27" s="332">
        <v>1285</v>
      </c>
      <c r="G27" s="332">
        <v>1493</v>
      </c>
      <c r="H27" s="332">
        <v>1161</v>
      </c>
      <c r="I27" s="332">
        <v>976</v>
      </c>
      <c r="J27" s="332">
        <v>1088</v>
      </c>
      <c r="K27" s="332">
        <v>1231</v>
      </c>
      <c r="L27" s="332">
        <v>1157</v>
      </c>
      <c r="M27" s="332">
        <v>1052</v>
      </c>
      <c r="N27" s="332">
        <v>1242</v>
      </c>
      <c r="O27" s="332">
        <v>875</v>
      </c>
      <c r="P27" s="332">
        <v>784</v>
      </c>
      <c r="Q27" s="333">
        <f t="shared" si="14"/>
        <v>13827</v>
      </c>
      <c r="R27" s="390"/>
      <c r="S27" s="332">
        <v>13495</v>
      </c>
      <c r="T27" s="335">
        <f t="shared" si="15"/>
        <v>2.4601704334938912E-2</v>
      </c>
      <c r="U27" s="410">
        <v>30078</v>
      </c>
      <c r="W27" s="524"/>
      <c r="X27" s="385"/>
      <c r="Y27" s="524"/>
      <c r="Z27" s="524"/>
    </row>
    <row r="28" spans="1:26" ht="15.75" customHeight="1">
      <c r="A28" s="330"/>
      <c r="B28" s="405"/>
      <c r="C28" s="331" t="s">
        <v>236</v>
      </c>
      <c r="D28" s="384"/>
      <c r="E28" s="332">
        <v>1495</v>
      </c>
      <c r="F28" s="332">
        <v>1280</v>
      </c>
      <c r="G28" s="332">
        <v>1292</v>
      </c>
      <c r="H28" s="332">
        <v>1149</v>
      </c>
      <c r="I28" s="332">
        <v>901</v>
      </c>
      <c r="J28" s="332">
        <v>1047</v>
      </c>
      <c r="K28" s="332">
        <v>1036</v>
      </c>
      <c r="L28" s="332">
        <v>964</v>
      </c>
      <c r="M28" s="332">
        <v>796</v>
      </c>
      <c r="N28" s="332">
        <v>835</v>
      </c>
      <c r="O28" s="332">
        <v>653</v>
      </c>
      <c r="P28" s="332">
        <v>630</v>
      </c>
      <c r="Q28" s="333">
        <f t="shared" si="14"/>
        <v>12078</v>
      </c>
      <c r="R28" s="390"/>
      <c r="S28" s="332">
        <v>12318</v>
      </c>
      <c r="T28" s="335">
        <f t="shared" si="15"/>
        <v>-1.9483682415976644E-2</v>
      </c>
      <c r="U28" s="410">
        <v>2990</v>
      </c>
      <c r="V28" s="385"/>
      <c r="W28" s="524"/>
      <c r="X28" s="385"/>
      <c r="Y28" s="524"/>
      <c r="Z28" s="524"/>
    </row>
    <row r="29" spans="1:26" ht="15.75" customHeight="1">
      <c r="A29" s="346"/>
      <c r="B29" s="614" t="s">
        <v>81</v>
      </c>
      <c r="C29" s="615"/>
      <c r="D29" s="360"/>
      <c r="E29" s="361">
        <f t="shared" ref="E29:P29" si="16">SUM(E21:E28)</f>
        <v>4836</v>
      </c>
      <c r="F29" s="361">
        <f t="shared" si="16"/>
        <v>4540</v>
      </c>
      <c r="G29" s="361">
        <f t="shared" si="16"/>
        <v>5102</v>
      </c>
      <c r="H29" s="361">
        <f t="shared" si="16"/>
        <v>4839</v>
      </c>
      <c r="I29" s="361">
        <f t="shared" si="16"/>
        <v>4275</v>
      </c>
      <c r="J29" s="361">
        <f t="shared" si="16"/>
        <v>4585</v>
      </c>
      <c r="K29" s="361">
        <f t="shared" si="16"/>
        <v>6100</v>
      </c>
      <c r="L29" s="361">
        <f t="shared" si="16"/>
        <v>6923</v>
      </c>
      <c r="M29" s="361">
        <f t="shared" si="16"/>
        <v>7675</v>
      </c>
      <c r="N29" s="361">
        <f t="shared" si="16"/>
        <v>7850</v>
      </c>
      <c r="O29" s="361">
        <f t="shared" si="16"/>
        <v>6421</v>
      </c>
      <c r="P29" s="361">
        <f t="shared" si="16"/>
        <v>5520</v>
      </c>
      <c r="Q29" s="362">
        <f>SUM(E29:P29)</f>
        <v>68666</v>
      </c>
      <c r="R29" s="399"/>
      <c r="S29" s="361">
        <f>SUM(S21:S28)</f>
        <v>56363</v>
      </c>
      <c r="T29" s="403">
        <f t="shared" si="15"/>
        <v>0.21828149672657604</v>
      </c>
      <c r="U29" s="421">
        <f>SUM(U21:U28)</f>
        <v>87888</v>
      </c>
      <c r="W29" s="524"/>
      <c r="X29" s="385"/>
      <c r="Y29" s="524"/>
      <c r="Z29" s="524"/>
    </row>
    <row r="30" spans="1:26" ht="12" customHeight="1">
      <c r="A30" s="360"/>
      <c r="B30" s="360"/>
      <c r="C30" s="360"/>
      <c r="D30" s="316"/>
      <c r="E30" s="357"/>
      <c r="F30" s="357"/>
      <c r="G30" s="357"/>
      <c r="H30" s="364"/>
      <c r="I30" s="357"/>
      <c r="J30" s="357"/>
      <c r="K30" s="364"/>
      <c r="L30" s="357"/>
      <c r="M30" s="357"/>
      <c r="N30" s="357"/>
      <c r="O30" s="364"/>
      <c r="P30" s="357"/>
      <c r="Q30" s="365"/>
      <c r="R30" s="398"/>
      <c r="S30" s="366"/>
      <c r="T30" s="358" t="str">
        <f>IFERROR(M30/S30-1,"")</f>
        <v/>
      </c>
      <c r="U30" s="417"/>
      <c r="W30" s="524"/>
      <c r="X30" s="385"/>
      <c r="Y30" s="524"/>
      <c r="Z30" s="524"/>
    </row>
    <row r="31" spans="1:26" ht="19.5">
      <c r="A31" s="611" t="s">
        <v>45</v>
      </c>
      <c r="B31" s="612"/>
      <c r="C31" s="613"/>
      <c r="D31" s="316"/>
      <c r="E31" s="317" t="s">
        <v>2</v>
      </c>
      <c r="F31" s="318" t="s">
        <v>18</v>
      </c>
      <c r="G31" s="318" t="s">
        <v>19</v>
      </c>
      <c r="H31" s="318" t="s">
        <v>20</v>
      </c>
      <c r="I31" s="318" t="s">
        <v>21</v>
      </c>
      <c r="J31" s="318" t="s">
        <v>22</v>
      </c>
      <c r="K31" s="318" t="s">
        <v>8</v>
      </c>
      <c r="L31" s="318" t="s">
        <v>24</v>
      </c>
      <c r="M31" s="318" t="s">
        <v>25</v>
      </c>
      <c r="N31" s="318" t="s">
        <v>26</v>
      </c>
      <c r="O31" s="318" t="s">
        <v>27</v>
      </c>
      <c r="P31" s="318" t="s">
        <v>28</v>
      </c>
      <c r="Q31" s="319" t="s">
        <v>16</v>
      </c>
      <c r="R31" s="395"/>
      <c r="S31" s="319" t="s">
        <v>243</v>
      </c>
      <c r="T31" s="319" t="s">
        <v>249</v>
      </c>
      <c r="U31" s="408" t="s">
        <v>244</v>
      </c>
      <c r="W31" s="524"/>
      <c r="X31" s="385"/>
      <c r="Y31" s="524"/>
      <c r="Z31" s="524"/>
    </row>
    <row r="32" spans="1:26" ht="15.75" customHeight="1">
      <c r="A32" s="330" t="s">
        <v>246</v>
      </c>
      <c r="B32" s="424" t="s">
        <v>245</v>
      </c>
      <c r="C32" s="331" t="s">
        <v>85</v>
      </c>
      <c r="D32" s="316"/>
      <c r="E32" s="332">
        <v>1075</v>
      </c>
      <c r="F32" s="332">
        <v>923</v>
      </c>
      <c r="G32" s="332">
        <v>885</v>
      </c>
      <c r="H32" s="332">
        <v>873</v>
      </c>
      <c r="I32" s="332">
        <v>1479</v>
      </c>
      <c r="J32" s="332">
        <v>879</v>
      </c>
      <c r="K32" s="332">
        <v>948</v>
      </c>
      <c r="L32" s="332">
        <v>1042</v>
      </c>
      <c r="M32" s="332">
        <v>786</v>
      </c>
      <c r="N32" s="332">
        <v>1592</v>
      </c>
      <c r="O32" s="332">
        <v>1824</v>
      </c>
      <c r="P32" s="332">
        <v>746</v>
      </c>
      <c r="Q32" s="333">
        <f t="shared" ref="Q32:Q40" si="17">SUM(E32:P32)</f>
        <v>13052</v>
      </c>
      <c r="R32" s="390"/>
      <c r="S32" s="332">
        <v>8128</v>
      </c>
      <c r="T32" s="335">
        <f t="shared" ref="T32:T41" si="18">IFERROR(Q32/S32-1,"")</f>
        <v>0.60580708661417315</v>
      </c>
      <c r="U32" s="410">
        <v>7116</v>
      </c>
      <c r="W32" s="524"/>
      <c r="X32" s="385"/>
      <c r="Y32" s="524"/>
      <c r="Z32" s="524"/>
    </row>
    <row r="33" spans="1:26" ht="15.75" customHeight="1">
      <c r="A33" s="330"/>
      <c r="B33" s="405"/>
      <c r="C33" s="331" t="s">
        <v>110</v>
      </c>
      <c r="D33" s="316"/>
      <c r="E33" s="332">
        <v>574</v>
      </c>
      <c r="F33" s="332">
        <v>391</v>
      </c>
      <c r="G33" s="332">
        <v>873</v>
      </c>
      <c r="H33" s="332">
        <v>371</v>
      </c>
      <c r="I33" s="332">
        <v>631</v>
      </c>
      <c r="J33" s="332">
        <v>638</v>
      </c>
      <c r="K33" s="332">
        <v>434</v>
      </c>
      <c r="L33" s="332">
        <v>606</v>
      </c>
      <c r="M33" s="332">
        <v>531</v>
      </c>
      <c r="N33" s="332">
        <v>466</v>
      </c>
      <c r="O33" s="332">
        <v>325</v>
      </c>
      <c r="P33" s="332">
        <v>787</v>
      </c>
      <c r="Q33" s="333">
        <f t="shared" si="17"/>
        <v>6627</v>
      </c>
      <c r="R33" s="390"/>
      <c r="S33" s="332">
        <v>5460</v>
      </c>
      <c r="T33" s="335">
        <f t="shared" si="18"/>
        <v>0.21373626373626364</v>
      </c>
      <c r="U33" s="29">
        <v>5850</v>
      </c>
      <c r="W33" s="524"/>
      <c r="X33" s="385"/>
      <c r="Y33" s="524"/>
      <c r="Z33" s="524"/>
    </row>
    <row r="34" spans="1:26" ht="15.75" customHeight="1">
      <c r="A34" s="330"/>
      <c r="B34" s="405"/>
      <c r="C34" s="331" t="s">
        <v>235</v>
      </c>
      <c r="D34" s="316"/>
      <c r="E34" s="332">
        <v>199</v>
      </c>
      <c r="F34" s="332">
        <v>160</v>
      </c>
      <c r="G34" s="332">
        <v>289</v>
      </c>
      <c r="H34" s="332">
        <v>163</v>
      </c>
      <c r="I34" s="332">
        <v>332</v>
      </c>
      <c r="J34" s="332">
        <v>135</v>
      </c>
      <c r="K34" s="332">
        <v>409</v>
      </c>
      <c r="L34" s="332">
        <v>283</v>
      </c>
      <c r="M34" s="332">
        <v>237</v>
      </c>
      <c r="N34" s="332">
        <v>233</v>
      </c>
      <c r="O34" s="332">
        <v>313</v>
      </c>
      <c r="P34" s="332">
        <v>100</v>
      </c>
      <c r="Q34" s="333">
        <f t="shared" si="17"/>
        <v>2853</v>
      </c>
      <c r="R34" s="390"/>
      <c r="S34" s="332">
        <v>1740</v>
      </c>
      <c r="T34" s="335">
        <f t="shared" si="18"/>
        <v>0.6396551724137931</v>
      </c>
      <c r="U34" s="410">
        <v>285</v>
      </c>
      <c r="W34" s="524"/>
      <c r="X34" s="385"/>
      <c r="Y34" s="524"/>
      <c r="Z34" s="524"/>
    </row>
    <row r="35" spans="1:26" ht="15.75" customHeight="1">
      <c r="A35" s="330"/>
      <c r="B35" s="438"/>
      <c r="C35" s="331" t="s">
        <v>248</v>
      </c>
      <c r="D35" s="316"/>
      <c r="E35" s="332"/>
      <c r="F35" s="332"/>
      <c r="G35" s="332"/>
      <c r="H35" s="332"/>
      <c r="I35" s="332"/>
      <c r="J35" s="332"/>
      <c r="K35" s="332">
        <v>23</v>
      </c>
      <c r="L35" s="332">
        <v>3</v>
      </c>
      <c r="M35" s="332">
        <v>122</v>
      </c>
      <c r="N35" s="332">
        <v>153</v>
      </c>
      <c r="O35" s="332">
        <v>205</v>
      </c>
      <c r="P35" s="332">
        <v>174</v>
      </c>
      <c r="Q35" s="333">
        <f t="shared" si="17"/>
        <v>680</v>
      </c>
      <c r="R35" s="390"/>
      <c r="S35" s="332"/>
      <c r="T35" s="335" t="str">
        <f t="shared" si="18"/>
        <v/>
      </c>
      <c r="U35" s="410"/>
      <c r="W35" s="524"/>
      <c r="X35" s="385"/>
      <c r="Y35" s="524"/>
      <c r="Z35" s="524"/>
    </row>
    <row r="36" spans="1:26" ht="15.75" customHeight="1">
      <c r="A36" s="330"/>
      <c r="B36" s="429" t="s">
        <v>237</v>
      </c>
      <c r="C36" s="430" t="s">
        <v>238</v>
      </c>
      <c r="D36" s="431"/>
      <c r="E36" s="432">
        <v>45</v>
      </c>
      <c r="F36" s="432">
        <v>2</v>
      </c>
      <c r="G36" s="432">
        <v>1</v>
      </c>
      <c r="H36" s="432"/>
      <c r="I36" s="432"/>
      <c r="J36" s="432"/>
      <c r="K36" s="432">
        <v>81</v>
      </c>
      <c r="L36" s="432">
        <v>52</v>
      </c>
      <c r="M36" s="432"/>
      <c r="N36" s="432">
        <v>6</v>
      </c>
      <c r="O36" s="432"/>
      <c r="P36" s="432"/>
      <c r="Q36" s="433">
        <f>SUM(E36:P36)</f>
        <v>187</v>
      </c>
      <c r="R36" s="390"/>
      <c r="S36" s="432">
        <v>229</v>
      </c>
      <c r="T36" s="435">
        <f t="shared" si="18"/>
        <v>-0.18340611353711789</v>
      </c>
      <c r="U36" s="434"/>
      <c r="W36" s="524"/>
      <c r="X36" s="385"/>
      <c r="Y36" s="524"/>
      <c r="Z36" s="524"/>
    </row>
    <row r="37" spans="1:26" ht="15.75" customHeight="1">
      <c r="A37" s="427"/>
      <c r="B37" s="424" t="s">
        <v>32</v>
      </c>
      <c r="C37" s="331" t="s">
        <v>33</v>
      </c>
      <c r="D37" s="316"/>
      <c r="E37" s="332">
        <v>627</v>
      </c>
      <c r="F37" s="332">
        <v>727</v>
      </c>
      <c r="G37" s="332">
        <v>853</v>
      </c>
      <c r="H37" s="332">
        <v>702</v>
      </c>
      <c r="I37" s="332">
        <v>546</v>
      </c>
      <c r="J37" s="332">
        <v>755</v>
      </c>
      <c r="K37" s="332">
        <v>959</v>
      </c>
      <c r="L37" s="332">
        <v>782</v>
      </c>
      <c r="M37" s="332">
        <v>629</v>
      </c>
      <c r="N37" s="332">
        <v>1068</v>
      </c>
      <c r="O37" s="332">
        <v>836</v>
      </c>
      <c r="P37" s="332">
        <v>658</v>
      </c>
      <c r="Q37" s="333">
        <f>SUM(E37:P37)</f>
        <v>9142</v>
      </c>
      <c r="R37" s="390"/>
      <c r="S37" s="332">
        <v>4140</v>
      </c>
      <c r="T37" s="335">
        <f t="shared" si="18"/>
        <v>1.2082125603864733</v>
      </c>
      <c r="U37" s="410">
        <v>1403</v>
      </c>
      <c r="W37" s="524"/>
      <c r="X37" s="385"/>
      <c r="Y37" s="524"/>
      <c r="Z37" s="524"/>
    </row>
    <row r="38" spans="1:26" ht="15.75" customHeight="1">
      <c r="A38" s="330"/>
      <c r="B38" s="405" t="s">
        <v>247</v>
      </c>
      <c r="C38" s="331" t="s">
        <v>216</v>
      </c>
      <c r="D38" s="384"/>
      <c r="E38" s="332">
        <v>85</v>
      </c>
      <c r="F38" s="332">
        <v>108</v>
      </c>
      <c r="G38" s="332">
        <v>242</v>
      </c>
      <c r="H38" s="332">
        <v>342</v>
      </c>
      <c r="I38" s="332">
        <v>439</v>
      </c>
      <c r="J38" s="332">
        <v>246</v>
      </c>
      <c r="K38" s="332">
        <v>299</v>
      </c>
      <c r="L38" s="332">
        <v>451</v>
      </c>
      <c r="M38" s="332">
        <v>416</v>
      </c>
      <c r="N38" s="332">
        <v>562</v>
      </c>
      <c r="O38" s="332">
        <v>440</v>
      </c>
      <c r="P38" s="332">
        <v>501</v>
      </c>
      <c r="Q38" s="333">
        <f t="shared" si="17"/>
        <v>4131</v>
      </c>
      <c r="R38" s="390"/>
      <c r="S38" s="332">
        <v>2578</v>
      </c>
      <c r="T38" s="335">
        <f t="shared" si="18"/>
        <v>0.60240496508921648</v>
      </c>
      <c r="U38" s="410">
        <v>1712</v>
      </c>
      <c r="W38" s="524"/>
      <c r="X38" s="385"/>
      <c r="Y38" s="524"/>
      <c r="Z38" s="524"/>
    </row>
    <row r="39" spans="1:26" ht="15.75" customHeight="1">
      <c r="A39" s="330"/>
      <c r="B39" s="442"/>
      <c r="C39" s="331" t="s">
        <v>48</v>
      </c>
      <c r="D39" s="384"/>
      <c r="E39" s="332"/>
      <c r="F39" s="332"/>
      <c r="G39" s="332"/>
      <c r="H39" s="332"/>
      <c r="I39" s="332"/>
      <c r="J39" s="332"/>
      <c r="K39" s="332"/>
      <c r="L39" s="332"/>
      <c r="M39" s="332"/>
      <c r="N39" s="332"/>
      <c r="O39" s="332"/>
      <c r="P39" s="332"/>
      <c r="Q39" s="333">
        <f t="shared" si="17"/>
        <v>0</v>
      </c>
      <c r="R39" s="390"/>
      <c r="S39" s="332"/>
      <c r="T39" s="335" t="str">
        <f t="shared" si="18"/>
        <v/>
      </c>
      <c r="U39" s="410">
        <v>80</v>
      </c>
      <c r="W39" s="524"/>
      <c r="X39" s="385"/>
      <c r="Y39" s="524"/>
      <c r="Z39" s="524"/>
    </row>
    <row r="40" spans="1:26" ht="15.75" customHeight="1">
      <c r="A40" s="330"/>
      <c r="B40" s="405"/>
      <c r="C40" s="331" t="s">
        <v>236</v>
      </c>
      <c r="D40" s="384"/>
      <c r="E40" s="332">
        <v>99</v>
      </c>
      <c r="F40" s="332">
        <v>201</v>
      </c>
      <c r="G40" s="332">
        <v>351</v>
      </c>
      <c r="H40" s="332">
        <v>850</v>
      </c>
      <c r="I40" s="332">
        <v>580</v>
      </c>
      <c r="J40" s="332">
        <v>741</v>
      </c>
      <c r="K40" s="332">
        <v>1439</v>
      </c>
      <c r="L40" s="332">
        <v>503</v>
      </c>
      <c r="M40" s="332">
        <v>866</v>
      </c>
      <c r="N40" s="332">
        <v>1226</v>
      </c>
      <c r="O40" s="332">
        <v>858</v>
      </c>
      <c r="P40" s="332">
        <v>608</v>
      </c>
      <c r="Q40" s="333">
        <f t="shared" si="17"/>
        <v>8322</v>
      </c>
      <c r="R40" s="390"/>
      <c r="S40" s="332">
        <v>5468</v>
      </c>
      <c r="T40" s="335">
        <f t="shared" si="18"/>
        <v>0.52194586686174094</v>
      </c>
      <c r="U40" s="410">
        <v>2990</v>
      </c>
      <c r="W40" s="524"/>
      <c r="X40" s="385"/>
      <c r="Y40" s="524"/>
      <c r="Z40" s="524"/>
    </row>
    <row r="41" spans="1:26" ht="15.75" customHeight="1">
      <c r="A41" s="346"/>
      <c r="B41" s="614" t="s">
        <v>97</v>
      </c>
      <c r="C41" s="615"/>
      <c r="D41" s="360"/>
      <c r="E41" s="361">
        <f t="shared" ref="E41:P41" si="19">SUM(E32:E40)</f>
        <v>2704</v>
      </c>
      <c r="F41" s="361">
        <f t="shared" si="19"/>
        <v>2512</v>
      </c>
      <c r="G41" s="361">
        <f t="shared" si="19"/>
        <v>3494</v>
      </c>
      <c r="H41" s="361">
        <f t="shared" si="19"/>
        <v>3301</v>
      </c>
      <c r="I41" s="361">
        <f t="shared" si="19"/>
        <v>4007</v>
      </c>
      <c r="J41" s="361">
        <f t="shared" si="19"/>
        <v>3394</v>
      </c>
      <c r="K41" s="361">
        <f t="shared" si="19"/>
        <v>4592</v>
      </c>
      <c r="L41" s="361">
        <f t="shared" si="19"/>
        <v>3722</v>
      </c>
      <c r="M41" s="361">
        <f t="shared" si="19"/>
        <v>3587</v>
      </c>
      <c r="N41" s="361">
        <f t="shared" si="19"/>
        <v>5306</v>
      </c>
      <c r="O41" s="361">
        <f t="shared" si="19"/>
        <v>4801</v>
      </c>
      <c r="P41" s="361">
        <f t="shared" si="19"/>
        <v>3574</v>
      </c>
      <c r="Q41" s="362">
        <f>SUM(E41:P41)</f>
        <v>44994</v>
      </c>
      <c r="R41" s="399"/>
      <c r="S41" s="361">
        <f>SUM(S32:S40)</f>
        <v>27743</v>
      </c>
      <c r="T41" s="445">
        <f t="shared" si="18"/>
        <v>0.62181451176873437</v>
      </c>
      <c r="U41" s="421">
        <f>SUM(U32:U40)</f>
        <v>19436</v>
      </c>
      <c r="W41" s="524"/>
      <c r="X41" s="385"/>
      <c r="Y41" s="524"/>
      <c r="Z41" s="524"/>
    </row>
    <row r="42" spans="1:26" ht="2.25" customHeight="1">
      <c r="A42" s="360"/>
      <c r="B42" s="360"/>
      <c r="C42" s="360"/>
      <c r="D42" s="316"/>
      <c r="E42" s="368"/>
      <c r="F42" s="339"/>
      <c r="G42" s="339"/>
      <c r="H42" s="339"/>
      <c r="I42" s="339"/>
      <c r="J42" s="339"/>
      <c r="K42" s="339"/>
      <c r="L42" s="339"/>
      <c r="M42" s="339"/>
      <c r="N42" s="339"/>
      <c r="O42" s="339"/>
      <c r="P42" s="339"/>
      <c r="Q42" s="339"/>
      <c r="R42" s="400"/>
      <c r="S42" s="339"/>
      <c r="T42" s="426" t="str">
        <f>IFERROR(N42/S42-1,"")</f>
        <v/>
      </c>
      <c r="U42" s="420"/>
      <c r="W42" s="524"/>
      <c r="X42" s="385"/>
      <c r="Y42" s="524"/>
      <c r="Z42" s="524"/>
    </row>
    <row r="43" spans="1:26" ht="15.75" customHeight="1">
      <c r="A43" s="369" t="s">
        <v>46</v>
      </c>
      <c r="B43" s="604" t="s">
        <v>32</v>
      </c>
      <c r="C43" s="370" t="s">
        <v>33</v>
      </c>
      <c r="D43" s="322"/>
      <c r="E43" s="371"/>
      <c r="F43" s="372"/>
      <c r="G43" s="372"/>
      <c r="H43" s="372"/>
      <c r="I43" s="372"/>
      <c r="J43" s="372"/>
      <c r="K43" s="372"/>
      <c r="L43" s="373"/>
      <c r="M43" s="373"/>
      <c r="N43" s="372"/>
      <c r="O43" s="372"/>
      <c r="P43" s="372"/>
      <c r="Q43" s="372"/>
      <c r="R43" s="390"/>
      <c r="S43" s="372"/>
      <c r="T43" s="425" t="str">
        <f>IFERROR(O43/S43-1,"")</f>
        <v/>
      </c>
      <c r="U43" s="422"/>
      <c r="W43" s="524"/>
      <c r="X43" s="385"/>
      <c r="Y43" s="524"/>
      <c r="Z43" s="524"/>
    </row>
    <row r="44" spans="1:26" ht="15.75" customHeight="1">
      <c r="A44" s="374"/>
      <c r="B44" s="605"/>
      <c r="C44" s="341" t="s">
        <v>229</v>
      </c>
      <c r="D44" s="322"/>
      <c r="E44" s="375">
        <v>60</v>
      </c>
      <c r="F44" s="375">
        <v>30</v>
      </c>
      <c r="G44" s="375"/>
      <c r="H44" s="375"/>
      <c r="I44" s="375"/>
      <c r="J44" s="375">
        <v>30</v>
      </c>
      <c r="K44" s="375">
        <v>60</v>
      </c>
      <c r="L44" s="376">
        <v>30</v>
      </c>
      <c r="M44" s="376">
        <v>60</v>
      </c>
      <c r="N44" s="375">
        <v>30</v>
      </c>
      <c r="O44" s="375"/>
      <c r="P44" s="375"/>
      <c r="Q44" s="328">
        <f>SUM(E44:P44)</f>
        <v>300</v>
      </c>
      <c r="R44" s="390"/>
      <c r="S44" s="375">
        <v>390</v>
      </c>
      <c r="T44" s="444">
        <f>IFERROR(Q44/S44-1,"")</f>
        <v>-0.23076923076923073</v>
      </c>
      <c r="U44" s="412">
        <v>92</v>
      </c>
      <c r="W44" s="524"/>
      <c r="X44" s="385"/>
      <c r="Y44" s="524"/>
      <c r="Z44" s="524"/>
    </row>
    <row r="45" spans="1:26" ht="15.75" customHeight="1">
      <c r="A45" s="342"/>
      <c r="B45" s="606" t="s">
        <v>95</v>
      </c>
      <c r="C45" s="607"/>
      <c r="D45" s="360"/>
      <c r="E45" s="361">
        <f t="shared" ref="E45:Q45" si="20">E44+E43</f>
        <v>60</v>
      </c>
      <c r="F45" s="361">
        <f t="shared" si="20"/>
        <v>30</v>
      </c>
      <c r="G45" s="361">
        <f t="shared" si="20"/>
        <v>0</v>
      </c>
      <c r="H45" s="361">
        <f t="shared" si="20"/>
        <v>0</v>
      </c>
      <c r="I45" s="361">
        <f t="shared" si="20"/>
        <v>0</v>
      </c>
      <c r="J45" s="361">
        <f t="shared" si="20"/>
        <v>30</v>
      </c>
      <c r="K45" s="361">
        <f t="shared" si="20"/>
        <v>60</v>
      </c>
      <c r="L45" s="361">
        <f t="shared" si="20"/>
        <v>30</v>
      </c>
      <c r="M45" s="361">
        <f t="shared" si="20"/>
        <v>60</v>
      </c>
      <c r="N45" s="361">
        <f t="shared" si="20"/>
        <v>30</v>
      </c>
      <c r="O45" s="361">
        <f t="shared" si="20"/>
        <v>0</v>
      </c>
      <c r="P45" s="361">
        <f t="shared" si="20"/>
        <v>0</v>
      </c>
      <c r="Q45" s="362">
        <f t="shared" si="20"/>
        <v>300</v>
      </c>
      <c r="R45" s="399"/>
      <c r="S45" s="361">
        <f>S44+S43</f>
        <v>390</v>
      </c>
      <c r="T45" s="444">
        <f>IFERROR(Q45/S45-1,"")</f>
        <v>-0.23076923076923073</v>
      </c>
      <c r="U45" s="421">
        <f>U44+U43</f>
        <v>92</v>
      </c>
      <c r="W45" s="524"/>
      <c r="X45" s="385"/>
      <c r="Y45" s="524"/>
      <c r="Z45" s="524"/>
    </row>
    <row r="46" spans="1:26" ht="15.75" customHeight="1">
      <c r="A46" s="608" t="s">
        <v>96</v>
      </c>
      <c r="B46" s="609"/>
      <c r="C46" s="610"/>
      <c r="D46" s="360"/>
      <c r="E46" s="547">
        <f t="shared" ref="E46:Q46" si="21">E45+E41</f>
        <v>2764</v>
      </c>
      <c r="F46" s="547">
        <f t="shared" si="21"/>
        <v>2542</v>
      </c>
      <c r="G46" s="547">
        <f t="shared" si="21"/>
        <v>3494</v>
      </c>
      <c r="H46" s="547">
        <f t="shared" si="21"/>
        <v>3301</v>
      </c>
      <c r="I46" s="547">
        <f t="shared" si="21"/>
        <v>4007</v>
      </c>
      <c r="J46" s="547">
        <f t="shared" si="21"/>
        <v>3424</v>
      </c>
      <c r="K46" s="547">
        <f t="shared" si="21"/>
        <v>4652</v>
      </c>
      <c r="L46" s="547">
        <f t="shared" si="21"/>
        <v>3752</v>
      </c>
      <c r="M46" s="547">
        <f t="shared" si="21"/>
        <v>3647</v>
      </c>
      <c r="N46" s="547">
        <f t="shared" si="21"/>
        <v>5336</v>
      </c>
      <c r="O46" s="547">
        <f t="shared" si="21"/>
        <v>4801</v>
      </c>
      <c r="P46" s="547">
        <f t="shared" si="21"/>
        <v>3574</v>
      </c>
      <c r="Q46" s="548">
        <f t="shared" si="21"/>
        <v>45294</v>
      </c>
      <c r="R46" s="399"/>
      <c r="S46" s="547">
        <f>S45+S41</f>
        <v>28133</v>
      </c>
      <c r="T46" s="444">
        <f>IFERROR(Q46/S46-1,"")</f>
        <v>0.60999537909216928</v>
      </c>
      <c r="U46" s="516">
        <f>U45+U41</f>
        <v>19528</v>
      </c>
      <c r="W46" s="524"/>
      <c r="X46" s="385"/>
      <c r="Y46" s="524"/>
      <c r="Z46" s="524"/>
    </row>
    <row r="47" spans="1:26" ht="9.75" customHeight="1">
      <c r="A47" s="377"/>
      <c r="B47" s="377"/>
      <c r="C47" s="377"/>
      <c r="H47" s="364"/>
      <c r="K47" s="364"/>
      <c r="Q47" s="365"/>
      <c r="W47" s="524"/>
      <c r="X47" s="524"/>
      <c r="Y47" s="524"/>
      <c r="Z47" s="524"/>
    </row>
    <row r="48" spans="1:26" s="378" customFormat="1">
      <c r="A48" s="313"/>
      <c r="B48" s="313"/>
      <c r="C48" s="313"/>
      <c r="D48" s="313"/>
      <c r="E48" s="313"/>
      <c r="F48" s="380"/>
      <c r="G48" s="381"/>
      <c r="H48" s="380"/>
      <c r="I48" s="380"/>
      <c r="J48" s="364"/>
      <c r="K48" s="380"/>
      <c r="L48" s="380"/>
      <c r="M48" s="313"/>
      <c r="N48" s="313"/>
      <c r="O48" s="313"/>
      <c r="P48" s="313"/>
      <c r="Q48" s="313"/>
      <c r="R48" s="401"/>
      <c r="S48" s="313"/>
      <c r="T48" s="379"/>
      <c r="U48" s="423"/>
      <c r="V48" s="313"/>
    </row>
    <row r="49" spans="1:22" s="378" customFormat="1">
      <c r="A49" s="313"/>
      <c r="B49" s="313"/>
      <c r="C49" s="313"/>
      <c r="D49" s="313"/>
      <c r="E49" s="313"/>
      <c r="F49" s="380"/>
      <c r="G49" s="380"/>
      <c r="H49" s="380"/>
      <c r="I49" s="380"/>
      <c r="J49" s="364"/>
      <c r="K49" s="380"/>
      <c r="L49" s="380"/>
      <c r="M49" s="313"/>
      <c r="N49" s="313"/>
      <c r="O49" s="313"/>
      <c r="P49" s="313"/>
      <c r="Q49" s="313"/>
      <c r="R49" s="401"/>
      <c r="S49" s="313"/>
      <c r="T49" s="379"/>
      <c r="U49" s="423"/>
      <c r="V49" s="313"/>
    </row>
    <row r="50" spans="1:22" s="378" customFormat="1">
      <c r="A50" s="313"/>
      <c r="B50" s="313"/>
      <c r="C50" s="313"/>
      <c r="D50" s="313"/>
      <c r="E50" s="313"/>
      <c r="F50" s="380"/>
      <c r="G50" s="381"/>
      <c r="H50" s="381"/>
      <c r="I50" s="381"/>
      <c r="J50" s="364"/>
      <c r="K50" s="380"/>
      <c r="L50" s="380"/>
      <c r="M50" s="313"/>
      <c r="N50" s="313"/>
      <c r="O50" s="313"/>
      <c r="P50" s="313"/>
      <c r="Q50" s="313"/>
      <c r="R50" s="401"/>
      <c r="S50" s="313"/>
      <c r="T50" s="379"/>
      <c r="U50" s="423"/>
      <c r="V50" s="313"/>
    </row>
    <row r="51" spans="1:22" s="378" customFormat="1">
      <c r="A51" s="313"/>
      <c r="B51" s="313"/>
      <c r="C51" s="313"/>
      <c r="D51" s="313"/>
      <c r="E51" s="313"/>
      <c r="F51" s="380"/>
      <c r="G51" s="381"/>
      <c r="H51" s="381"/>
      <c r="I51" s="381"/>
      <c r="J51" s="381"/>
      <c r="K51" s="380"/>
      <c r="L51" s="380"/>
      <c r="M51" s="313"/>
      <c r="N51" s="313"/>
      <c r="O51" s="313"/>
      <c r="P51" s="313"/>
      <c r="Q51" s="313"/>
      <c r="R51" s="401"/>
      <c r="S51" s="313"/>
      <c r="T51" s="379"/>
      <c r="U51" s="423"/>
      <c r="V51" s="313"/>
    </row>
    <row r="52" spans="1:22" s="378" customFormat="1">
      <c r="A52" s="313"/>
      <c r="B52" s="313"/>
      <c r="C52" s="313"/>
      <c r="D52" s="313"/>
      <c r="E52" s="313"/>
      <c r="F52" s="380"/>
      <c r="G52" s="380"/>
      <c r="H52" s="380"/>
      <c r="I52" s="380"/>
      <c r="J52" s="380"/>
      <c r="K52" s="380"/>
      <c r="L52" s="380"/>
      <c r="M52" s="313"/>
      <c r="N52" s="313"/>
      <c r="O52" s="313"/>
      <c r="P52" s="313"/>
      <c r="Q52" s="313"/>
      <c r="R52" s="401"/>
      <c r="S52" s="313"/>
      <c r="T52" s="379"/>
      <c r="U52" s="423"/>
      <c r="V52" s="313"/>
    </row>
    <row r="53" spans="1:22" s="378" customFormat="1">
      <c r="A53" s="313"/>
      <c r="B53" s="313"/>
      <c r="C53" s="313"/>
      <c r="D53" s="313"/>
      <c r="E53" s="313"/>
      <c r="F53" s="380"/>
      <c r="G53" s="380"/>
      <c r="H53" s="380"/>
      <c r="I53" s="380"/>
      <c r="J53" s="380"/>
      <c r="K53" s="380"/>
      <c r="L53" s="380"/>
      <c r="M53" s="313"/>
      <c r="N53" s="313"/>
      <c r="O53" s="313"/>
      <c r="P53" s="313"/>
      <c r="Q53" s="313"/>
      <c r="R53" s="401"/>
      <c r="S53" s="313"/>
      <c r="T53" s="379"/>
      <c r="U53" s="423"/>
      <c r="V53" s="313"/>
    </row>
    <row r="54" spans="1:22" s="378" customFormat="1">
      <c r="A54" s="313"/>
      <c r="B54" s="313"/>
      <c r="C54" s="313"/>
      <c r="D54" s="313"/>
      <c r="E54" s="313"/>
      <c r="F54" s="380"/>
      <c r="G54" s="380"/>
      <c r="H54" s="380"/>
      <c r="I54" s="380"/>
      <c r="J54" s="380"/>
      <c r="K54" s="380"/>
      <c r="L54" s="380"/>
      <c r="M54" s="313"/>
      <c r="N54" s="313"/>
      <c r="O54" s="313"/>
      <c r="P54" s="313"/>
      <c r="Q54" s="313"/>
      <c r="R54" s="401"/>
      <c r="S54" s="313"/>
      <c r="T54" s="379"/>
      <c r="U54" s="423"/>
      <c r="V54" s="313"/>
    </row>
    <row r="55" spans="1:22" s="378" customFormat="1">
      <c r="A55" s="313"/>
      <c r="B55" s="313"/>
      <c r="C55" s="313"/>
      <c r="D55" s="313"/>
      <c r="E55" s="313"/>
      <c r="F55" s="380"/>
      <c r="G55" s="380"/>
      <c r="H55" s="380"/>
      <c r="I55" s="380"/>
      <c r="J55" s="380"/>
      <c r="K55" s="380"/>
      <c r="L55" s="380"/>
      <c r="M55" s="313"/>
      <c r="N55" s="313"/>
      <c r="O55" s="313"/>
      <c r="P55" s="313"/>
      <c r="Q55" s="313"/>
      <c r="R55" s="401"/>
      <c r="S55" s="313"/>
      <c r="T55" s="379"/>
      <c r="U55" s="423"/>
      <c r="V55" s="313"/>
    </row>
    <row r="56" spans="1:22" s="378" customFormat="1">
      <c r="A56" s="313"/>
      <c r="B56" s="313"/>
      <c r="C56" s="313"/>
      <c r="D56" s="313"/>
      <c r="E56" s="313"/>
      <c r="F56" s="380"/>
      <c r="G56" s="380"/>
      <c r="H56" s="380"/>
      <c r="I56" s="380"/>
      <c r="J56" s="380"/>
      <c r="K56" s="380"/>
      <c r="L56" s="380"/>
      <c r="M56" s="313"/>
      <c r="N56" s="313"/>
      <c r="O56" s="313"/>
      <c r="P56" s="313"/>
      <c r="Q56" s="313"/>
      <c r="R56" s="401"/>
      <c r="S56" s="313"/>
      <c r="T56" s="379"/>
      <c r="U56" s="423"/>
      <c r="V56" s="313"/>
    </row>
    <row r="57" spans="1:22" s="378" customFormat="1">
      <c r="A57" s="313"/>
      <c r="B57" s="313"/>
      <c r="C57" s="313"/>
      <c r="D57" s="313"/>
      <c r="E57" s="313"/>
      <c r="F57" s="380"/>
      <c r="G57" s="380"/>
      <c r="H57" s="380"/>
      <c r="I57" s="380"/>
      <c r="J57" s="380"/>
      <c r="K57" s="380"/>
      <c r="L57" s="380"/>
      <c r="M57" s="313"/>
      <c r="N57" s="313"/>
      <c r="O57" s="313"/>
      <c r="P57" s="313"/>
      <c r="Q57" s="313"/>
      <c r="R57" s="401"/>
      <c r="S57" s="313"/>
      <c r="T57" s="379"/>
      <c r="U57" s="423"/>
      <c r="V57" s="313"/>
    </row>
    <row r="58" spans="1:22" s="378" customFormat="1">
      <c r="A58" s="313"/>
      <c r="B58" s="313"/>
      <c r="C58" s="313"/>
      <c r="D58" s="313"/>
      <c r="E58" s="313"/>
      <c r="F58" s="380"/>
      <c r="G58" s="380"/>
      <c r="H58" s="380"/>
      <c r="I58" s="380"/>
      <c r="J58" s="380"/>
      <c r="K58" s="380"/>
      <c r="L58" s="380"/>
      <c r="M58" s="313"/>
      <c r="N58" s="313"/>
      <c r="O58" s="313"/>
      <c r="P58" s="313"/>
      <c r="Q58" s="313"/>
      <c r="R58" s="401"/>
      <c r="S58" s="313"/>
      <c r="T58" s="379"/>
      <c r="U58" s="423"/>
      <c r="V58" s="313"/>
    </row>
    <row r="59" spans="1:22">
      <c r="F59" s="380"/>
      <c r="G59" s="380"/>
      <c r="H59" s="380"/>
      <c r="I59" s="380"/>
      <c r="J59" s="380"/>
      <c r="K59" s="380"/>
      <c r="L59" s="380"/>
    </row>
    <row r="226" spans="3:4">
      <c r="C226" s="382"/>
      <c r="D226" s="382"/>
    </row>
    <row r="230" spans="3:4">
      <c r="C230" s="382"/>
      <c r="D230" s="382"/>
    </row>
  </sheetData>
  <mergeCells count="12">
    <mergeCell ref="B16:C16"/>
    <mergeCell ref="E3:Q3"/>
    <mergeCell ref="S3:U3"/>
    <mergeCell ref="A4:C4"/>
    <mergeCell ref="B15:C15"/>
    <mergeCell ref="B43:B44"/>
    <mergeCell ref="B45:C45"/>
    <mergeCell ref="A46:C46"/>
    <mergeCell ref="A19:C19"/>
    <mergeCell ref="B29:C29"/>
    <mergeCell ref="A31:C31"/>
    <mergeCell ref="B41:C41"/>
  </mergeCells>
  <phoneticPr fontId="136" type="noConversion"/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38"/>
  <sheetViews>
    <sheetView showGridLines="0" topLeftCell="A3" zoomScale="80" zoomScaleNormal="80" workbookViewId="0">
      <pane xSplit="4" topLeftCell="E1" activePane="topRight" state="frozen"/>
      <selection activeCell="I25" sqref="I25"/>
      <selection pane="topRight" activeCell="T51" sqref="T51:T52"/>
    </sheetView>
  </sheetViews>
  <sheetFormatPr defaultColWidth="9" defaultRowHeight="16.5"/>
  <cols>
    <col min="1" max="1" width="6.625" style="313" customWidth="1"/>
    <col min="2" max="2" width="8.375" style="313" customWidth="1"/>
    <col min="3" max="3" width="17.75" style="313" customWidth="1"/>
    <col min="4" max="4" width="0.375" style="313" customWidth="1"/>
    <col min="5" max="17" width="9.25" style="313" customWidth="1"/>
    <col min="18" max="18" width="0.75" style="401" customWidth="1"/>
    <col min="19" max="19" width="9.25" style="313" customWidth="1"/>
    <col min="20" max="20" width="9.25" style="379" customWidth="1"/>
    <col min="21" max="21" width="9.25" style="423" customWidth="1"/>
    <col min="22" max="22" width="9" style="313"/>
    <col min="23" max="31" width="9" style="524"/>
    <col min="32" max="16384" width="9" style="313"/>
  </cols>
  <sheetData>
    <row r="1" spans="1:31" s="312" customFormat="1" ht="30.75" customHeight="1" thickBot="1">
      <c r="A1" s="309" t="s">
        <v>234</v>
      </c>
      <c r="B1" s="309"/>
      <c r="C1" s="309"/>
      <c r="D1" s="309"/>
      <c r="E1" s="309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92"/>
      <c r="S1" s="310"/>
      <c r="T1" s="311"/>
      <c r="U1" s="406" t="s">
        <v>53</v>
      </c>
      <c r="W1" s="523"/>
      <c r="X1" s="523"/>
      <c r="Y1" s="523"/>
      <c r="Z1" s="523"/>
      <c r="AA1" s="523"/>
      <c r="AB1" s="523"/>
      <c r="AC1" s="523"/>
      <c r="AD1" s="523"/>
      <c r="AE1" s="523"/>
    </row>
    <row r="2" spans="1:31" ht="4.5" customHeight="1">
      <c r="Q2" s="314"/>
      <c r="R2" s="393"/>
      <c r="S2" s="314"/>
      <c r="T2" s="315"/>
      <c r="U2" s="407"/>
    </row>
    <row r="3" spans="1:31" ht="20.25" customHeight="1">
      <c r="E3" s="618" t="s">
        <v>231</v>
      </c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619"/>
      <c r="Q3" s="620"/>
      <c r="R3" s="394"/>
      <c r="S3" s="621" t="s">
        <v>240</v>
      </c>
      <c r="T3" s="622"/>
      <c r="U3" s="623"/>
    </row>
    <row r="4" spans="1:31" ht="19.5">
      <c r="A4" s="611" t="s">
        <v>16</v>
      </c>
      <c r="B4" s="612"/>
      <c r="C4" s="613"/>
      <c r="D4" s="316"/>
      <c r="E4" s="317" t="s">
        <v>2</v>
      </c>
      <c r="F4" s="318" t="s">
        <v>18</v>
      </c>
      <c r="G4" s="318" t="s">
        <v>19</v>
      </c>
      <c r="H4" s="318" t="s">
        <v>20</v>
      </c>
      <c r="I4" s="318" t="s">
        <v>21</v>
      </c>
      <c r="J4" s="318" t="s">
        <v>22</v>
      </c>
      <c r="K4" s="318" t="s">
        <v>23</v>
      </c>
      <c r="L4" s="318" t="s">
        <v>24</v>
      </c>
      <c r="M4" s="318" t="s">
        <v>25</v>
      </c>
      <c r="N4" s="318" t="s">
        <v>26</v>
      </c>
      <c r="O4" s="318" t="s">
        <v>27</v>
      </c>
      <c r="P4" s="318" t="s">
        <v>28</v>
      </c>
      <c r="Q4" s="319" t="s">
        <v>16</v>
      </c>
      <c r="R4" s="395"/>
      <c r="S4" s="319" t="s">
        <v>232</v>
      </c>
      <c r="T4" s="319" t="s">
        <v>29</v>
      </c>
      <c r="U4" s="408" t="s">
        <v>233</v>
      </c>
    </row>
    <row r="5" spans="1:31" ht="2.25" customHeight="1">
      <c r="A5" s="316"/>
      <c r="B5" s="316"/>
      <c r="C5" s="316"/>
      <c r="D5" s="316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1"/>
      <c r="Q5" s="316"/>
      <c r="R5" s="396"/>
      <c r="S5" s="316"/>
      <c r="T5" s="323"/>
      <c r="U5" s="409"/>
    </row>
    <row r="6" spans="1:31" ht="15.75" customHeight="1">
      <c r="A6" s="324" t="s">
        <v>16</v>
      </c>
      <c r="B6" s="624" t="s">
        <v>32</v>
      </c>
      <c r="C6" s="325" t="s">
        <v>33</v>
      </c>
      <c r="D6" s="316" t="e">
        <f>#REF!+D43</f>
        <v>#REF!</v>
      </c>
      <c r="E6" s="326">
        <f>E28+E43</f>
        <v>1786</v>
      </c>
      <c r="F6" s="326">
        <f t="shared" ref="F6:P6" si="0">F28+F43</f>
        <v>519</v>
      </c>
      <c r="G6" s="326">
        <f t="shared" si="0"/>
        <v>952</v>
      </c>
      <c r="H6" s="326">
        <f t="shared" si="0"/>
        <v>568</v>
      </c>
      <c r="I6" s="326">
        <f t="shared" si="0"/>
        <v>883</v>
      </c>
      <c r="J6" s="326">
        <f t="shared" si="0"/>
        <v>796</v>
      </c>
      <c r="K6" s="326">
        <f t="shared" si="0"/>
        <v>867</v>
      </c>
      <c r="L6" s="326">
        <f t="shared" si="0"/>
        <v>584</v>
      </c>
      <c r="M6" s="326">
        <f t="shared" si="0"/>
        <v>562</v>
      </c>
      <c r="N6" s="326">
        <f t="shared" si="0"/>
        <v>424</v>
      </c>
      <c r="O6" s="326">
        <f t="shared" si="0"/>
        <v>814</v>
      </c>
      <c r="P6" s="326">
        <f t="shared" si="0"/>
        <v>932</v>
      </c>
      <c r="Q6" s="327">
        <f t="shared" ref="Q6:Q17" si="1">SUM(E6:P6)</f>
        <v>9687</v>
      </c>
      <c r="R6" s="390"/>
      <c r="S6" s="326">
        <f>S28+S43</f>
        <v>1923</v>
      </c>
      <c r="T6" s="329">
        <f>IFERROR(P6/S6-1,"")</f>
        <v>-0.51534061362454497</v>
      </c>
      <c r="U6" s="326">
        <f>U28+U43</f>
        <v>1583</v>
      </c>
    </row>
    <row r="7" spans="1:31" ht="15.75" hidden="1" customHeight="1">
      <c r="A7" s="330"/>
      <c r="B7" s="625"/>
      <c r="C7" s="331" t="s">
        <v>34</v>
      </c>
      <c r="D7" s="316"/>
      <c r="E7" s="332">
        <f t="shared" ref="E7:P7" si="2">E23+E38</f>
        <v>0</v>
      </c>
      <c r="F7" s="332">
        <f t="shared" si="2"/>
        <v>0</v>
      </c>
      <c r="G7" s="332">
        <f t="shared" si="2"/>
        <v>0</v>
      </c>
      <c r="H7" s="332">
        <f t="shared" si="2"/>
        <v>0</v>
      </c>
      <c r="I7" s="332">
        <f t="shared" si="2"/>
        <v>0</v>
      </c>
      <c r="J7" s="332">
        <f t="shared" si="2"/>
        <v>0</v>
      </c>
      <c r="K7" s="332">
        <f t="shared" si="2"/>
        <v>0</v>
      </c>
      <c r="L7" s="332">
        <f t="shared" si="2"/>
        <v>0</v>
      </c>
      <c r="M7" s="332">
        <f t="shared" si="2"/>
        <v>0</v>
      </c>
      <c r="N7" s="332">
        <f t="shared" si="2"/>
        <v>0</v>
      </c>
      <c r="O7" s="332">
        <f t="shared" si="2"/>
        <v>0</v>
      </c>
      <c r="P7" s="332">
        <f t="shared" si="2"/>
        <v>0</v>
      </c>
      <c r="Q7" s="333">
        <f t="shared" si="1"/>
        <v>0</v>
      </c>
      <c r="R7" s="390"/>
      <c r="S7" s="333">
        <f>S23+S38</f>
        <v>0</v>
      </c>
      <c r="T7" s="334" t="str">
        <f>IFERROR(H7/S7-1,"")</f>
        <v/>
      </c>
      <c r="U7" s="410">
        <f>U23+U38</f>
        <v>0</v>
      </c>
    </row>
    <row r="8" spans="1:31" ht="15.75" hidden="1" customHeight="1">
      <c r="A8" s="330"/>
      <c r="B8" s="625"/>
      <c r="C8" s="331" t="s">
        <v>35</v>
      </c>
      <c r="D8" s="316"/>
      <c r="E8" s="332">
        <f t="shared" ref="E8:P8" si="3">E24+E39+E52</f>
        <v>30</v>
      </c>
      <c r="F8" s="332">
        <f t="shared" si="3"/>
        <v>0</v>
      </c>
      <c r="G8" s="332">
        <f t="shared" si="3"/>
        <v>30</v>
      </c>
      <c r="H8" s="332">
        <f t="shared" si="3"/>
        <v>30</v>
      </c>
      <c r="I8" s="332">
        <f t="shared" si="3"/>
        <v>60</v>
      </c>
      <c r="J8" s="332">
        <f t="shared" si="3"/>
        <v>30</v>
      </c>
      <c r="K8" s="332">
        <f t="shared" si="3"/>
        <v>60</v>
      </c>
      <c r="L8" s="332">
        <f t="shared" si="3"/>
        <v>60</v>
      </c>
      <c r="M8" s="332">
        <f t="shared" si="3"/>
        <v>0</v>
      </c>
      <c r="N8" s="332">
        <f t="shared" si="3"/>
        <v>30</v>
      </c>
      <c r="O8" s="332">
        <f t="shared" si="3"/>
        <v>30</v>
      </c>
      <c r="P8" s="332">
        <f t="shared" si="3"/>
        <v>30</v>
      </c>
      <c r="Q8" s="333">
        <f t="shared" si="1"/>
        <v>390</v>
      </c>
      <c r="R8" s="390"/>
      <c r="S8" s="333">
        <f>S24+S39</f>
        <v>0</v>
      </c>
      <c r="T8" s="335" t="str">
        <f>IFERROR(H8/S8-1,"")</f>
        <v/>
      </c>
      <c r="U8" s="410">
        <f>U24+U39</f>
        <v>0</v>
      </c>
    </row>
    <row r="9" spans="1:31" ht="15.75" customHeight="1">
      <c r="A9" s="330"/>
      <c r="B9" s="625"/>
      <c r="C9" s="331" t="s">
        <v>85</v>
      </c>
      <c r="D9" s="316"/>
      <c r="E9" s="332">
        <f t="shared" ref="E9:P9" si="4">E25+E40</f>
        <v>1639</v>
      </c>
      <c r="F9" s="332">
        <f t="shared" si="4"/>
        <v>597</v>
      </c>
      <c r="G9" s="332">
        <f t="shared" si="4"/>
        <v>1531</v>
      </c>
      <c r="H9" s="332">
        <f t="shared" si="4"/>
        <v>633</v>
      </c>
      <c r="I9" s="332">
        <f t="shared" si="4"/>
        <v>2010</v>
      </c>
      <c r="J9" s="332">
        <f t="shared" si="4"/>
        <v>1381</v>
      </c>
      <c r="K9" s="332">
        <f t="shared" si="4"/>
        <v>1377</v>
      </c>
      <c r="L9" s="332">
        <f t="shared" si="4"/>
        <v>1785</v>
      </c>
      <c r="M9" s="332">
        <f t="shared" si="4"/>
        <v>1198</v>
      </c>
      <c r="N9" s="332">
        <f t="shared" si="4"/>
        <v>946</v>
      </c>
      <c r="O9" s="332">
        <f t="shared" si="4"/>
        <v>1615</v>
      </c>
      <c r="P9" s="332">
        <f t="shared" si="4"/>
        <v>1884</v>
      </c>
      <c r="Q9" s="333">
        <f t="shared" si="1"/>
        <v>16596</v>
      </c>
      <c r="R9" s="390"/>
      <c r="S9" s="333">
        <f>S25+S40</f>
        <v>2274</v>
      </c>
      <c r="T9" s="334">
        <f t="shared" ref="T9:T18" si="5">IFERROR(P9/S9-1,"")</f>
        <v>-0.17150395778364114</v>
      </c>
      <c r="U9" s="410">
        <f>U25+U40</f>
        <v>3337</v>
      </c>
    </row>
    <row r="10" spans="1:31" ht="15.75" customHeight="1">
      <c r="A10" s="330"/>
      <c r="B10" s="336"/>
      <c r="C10" s="331" t="s">
        <v>111</v>
      </c>
      <c r="D10" s="316"/>
      <c r="E10" s="332">
        <f t="shared" ref="E10:P10" si="6">E26+E41</f>
        <v>1318</v>
      </c>
      <c r="F10" s="332">
        <f t="shared" si="6"/>
        <v>638</v>
      </c>
      <c r="G10" s="332">
        <f t="shared" si="6"/>
        <v>1517</v>
      </c>
      <c r="H10" s="332">
        <f t="shared" si="6"/>
        <v>877</v>
      </c>
      <c r="I10" s="332">
        <f t="shared" si="6"/>
        <v>1514</v>
      </c>
      <c r="J10" s="332">
        <f t="shared" si="6"/>
        <v>1745</v>
      </c>
      <c r="K10" s="332">
        <f t="shared" si="6"/>
        <v>1645</v>
      </c>
      <c r="L10" s="332">
        <f t="shared" si="6"/>
        <v>1590</v>
      </c>
      <c r="M10" s="332">
        <f t="shared" si="6"/>
        <v>1125</v>
      </c>
      <c r="N10" s="332">
        <f t="shared" si="6"/>
        <v>955</v>
      </c>
      <c r="O10" s="332">
        <f t="shared" si="6"/>
        <v>1904</v>
      </c>
      <c r="P10" s="332">
        <f t="shared" si="6"/>
        <v>1826</v>
      </c>
      <c r="Q10" s="333">
        <f t="shared" ref="Q10:Q15" si="7">SUM(E10:P10)</f>
        <v>16654</v>
      </c>
      <c r="R10" s="390"/>
      <c r="S10" s="333">
        <f>S26+S41</f>
        <v>2086</v>
      </c>
      <c r="T10" s="335">
        <f t="shared" si="5"/>
        <v>-0.12464046021093</v>
      </c>
      <c r="U10" s="410">
        <f>U26+U41</f>
        <v>3606</v>
      </c>
    </row>
    <row r="11" spans="1:31" ht="15.75" customHeight="1">
      <c r="A11" s="330"/>
      <c r="B11" s="383"/>
      <c r="C11" s="331" t="s">
        <v>235</v>
      </c>
      <c r="D11" s="316"/>
      <c r="E11" s="332">
        <f t="shared" ref="E11:P11" si="8">E27+E42</f>
        <v>694</v>
      </c>
      <c r="F11" s="332">
        <f t="shared" si="8"/>
        <v>431</v>
      </c>
      <c r="G11" s="332">
        <f t="shared" si="8"/>
        <v>854</v>
      </c>
      <c r="H11" s="332">
        <f t="shared" si="8"/>
        <v>439</v>
      </c>
      <c r="I11" s="332">
        <f t="shared" si="8"/>
        <v>802</v>
      </c>
      <c r="J11" s="332">
        <f t="shared" si="8"/>
        <v>560</v>
      </c>
      <c r="K11" s="332">
        <f t="shared" si="8"/>
        <v>629</v>
      </c>
      <c r="L11" s="332">
        <f t="shared" si="8"/>
        <v>622</v>
      </c>
      <c r="M11" s="332">
        <f t="shared" si="8"/>
        <v>462</v>
      </c>
      <c r="N11" s="332">
        <f t="shared" si="8"/>
        <v>232</v>
      </c>
      <c r="O11" s="332">
        <f t="shared" si="8"/>
        <v>675</v>
      </c>
      <c r="P11" s="332">
        <f t="shared" si="8"/>
        <v>681</v>
      </c>
      <c r="Q11" s="333">
        <f t="shared" si="7"/>
        <v>7081</v>
      </c>
      <c r="R11" s="390"/>
      <c r="S11" s="333">
        <f>S27+S42</f>
        <v>1043</v>
      </c>
      <c r="T11" s="335">
        <f t="shared" si="5"/>
        <v>-0.34707574304889743</v>
      </c>
      <c r="U11" s="410">
        <f>U27+U42</f>
        <v>330</v>
      </c>
    </row>
    <row r="12" spans="1:31" ht="15.75" customHeight="1">
      <c r="A12" s="330"/>
      <c r="B12" s="383"/>
      <c r="C12" s="331" t="s">
        <v>216</v>
      </c>
      <c r="D12" s="384"/>
      <c r="E12" s="332">
        <f t="shared" ref="E12:P12" si="9">E29+E44</f>
        <v>1508</v>
      </c>
      <c r="F12" s="332">
        <f t="shared" si="9"/>
        <v>294</v>
      </c>
      <c r="G12" s="332">
        <f t="shared" si="9"/>
        <v>1198</v>
      </c>
      <c r="H12" s="332">
        <f t="shared" si="9"/>
        <v>863</v>
      </c>
      <c r="I12" s="332">
        <f t="shared" si="9"/>
        <v>1573</v>
      </c>
      <c r="J12" s="332">
        <f t="shared" si="9"/>
        <v>1642</v>
      </c>
      <c r="K12" s="332">
        <f t="shared" si="9"/>
        <v>1673</v>
      </c>
      <c r="L12" s="332">
        <f t="shared" si="9"/>
        <v>1544</v>
      </c>
      <c r="M12" s="332">
        <f t="shared" si="9"/>
        <v>1336</v>
      </c>
      <c r="N12" s="332">
        <f t="shared" si="9"/>
        <v>1080</v>
      </c>
      <c r="O12" s="332">
        <f t="shared" si="9"/>
        <v>1760</v>
      </c>
      <c r="P12" s="332">
        <f t="shared" si="9"/>
        <v>1602</v>
      </c>
      <c r="Q12" s="333">
        <f t="shared" si="7"/>
        <v>16073</v>
      </c>
      <c r="R12" s="390"/>
      <c r="S12" s="333">
        <f>S29+S44</f>
        <v>1755</v>
      </c>
      <c r="T12" s="335">
        <f t="shared" si="5"/>
        <v>-8.7179487179487203E-2</v>
      </c>
      <c r="U12" s="410">
        <f>U29+U44</f>
        <v>2456</v>
      </c>
    </row>
    <row r="13" spans="1:31" ht="15.75" customHeight="1">
      <c r="A13" s="330"/>
      <c r="B13" s="386" t="s">
        <v>239</v>
      </c>
      <c r="C13" s="387" t="s">
        <v>238</v>
      </c>
      <c r="D13" s="388"/>
      <c r="E13" s="389">
        <f t="shared" ref="E13:P13" si="10">E31+E46</f>
        <v>0</v>
      </c>
      <c r="F13" s="389">
        <f t="shared" si="10"/>
        <v>0</v>
      </c>
      <c r="G13" s="389">
        <f t="shared" si="10"/>
        <v>0</v>
      </c>
      <c r="H13" s="389">
        <f t="shared" si="10"/>
        <v>0</v>
      </c>
      <c r="I13" s="389">
        <f t="shared" si="10"/>
        <v>0</v>
      </c>
      <c r="J13" s="389">
        <f t="shared" si="10"/>
        <v>0</v>
      </c>
      <c r="K13" s="389">
        <f t="shared" si="10"/>
        <v>0</v>
      </c>
      <c r="L13" s="389">
        <f t="shared" si="10"/>
        <v>0</v>
      </c>
      <c r="M13" s="389">
        <f t="shared" si="10"/>
        <v>155</v>
      </c>
      <c r="N13" s="389">
        <f t="shared" si="10"/>
        <v>74</v>
      </c>
      <c r="O13" s="389">
        <f t="shared" si="10"/>
        <v>0</v>
      </c>
      <c r="P13" s="389">
        <f t="shared" si="10"/>
        <v>0</v>
      </c>
      <c r="Q13" s="390">
        <f t="shared" si="7"/>
        <v>229</v>
      </c>
      <c r="R13" s="390"/>
      <c r="S13" s="390">
        <v>0</v>
      </c>
      <c r="T13" s="402" t="str">
        <f t="shared" si="5"/>
        <v/>
      </c>
      <c r="U13" s="411">
        <v>0</v>
      </c>
    </row>
    <row r="14" spans="1:31" ht="15.75" customHeight="1">
      <c r="A14" s="330"/>
      <c r="B14" s="383"/>
      <c r="C14" s="331" t="s">
        <v>236</v>
      </c>
      <c r="D14" s="384"/>
      <c r="E14" s="332">
        <f t="shared" ref="E14:P14" si="11">E30+E45</f>
        <v>1703</v>
      </c>
      <c r="F14" s="332">
        <f t="shared" si="11"/>
        <v>310</v>
      </c>
      <c r="G14" s="332">
        <f t="shared" si="11"/>
        <v>1070</v>
      </c>
      <c r="H14" s="332">
        <f t="shared" si="11"/>
        <v>971</v>
      </c>
      <c r="I14" s="332">
        <f t="shared" si="11"/>
        <v>1968</v>
      </c>
      <c r="J14" s="332">
        <f t="shared" si="11"/>
        <v>2350</v>
      </c>
      <c r="K14" s="332">
        <f t="shared" si="11"/>
        <v>1904</v>
      </c>
      <c r="L14" s="332">
        <f t="shared" si="11"/>
        <v>1550</v>
      </c>
      <c r="M14" s="332">
        <f t="shared" si="11"/>
        <v>1112</v>
      </c>
      <c r="N14" s="332">
        <f t="shared" si="11"/>
        <v>1038</v>
      </c>
      <c r="O14" s="332">
        <f t="shared" si="11"/>
        <v>1980</v>
      </c>
      <c r="P14" s="332">
        <f t="shared" si="11"/>
        <v>1830</v>
      </c>
      <c r="Q14" s="333">
        <f t="shared" si="7"/>
        <v>17786</v>
      </c>
      <c r="R14" s="390"/>
      <c r="S14" s="333">
        <f>S30+S45</f>
        <v>1480</v>
      </c>
      <c r="T14" s="335">
        <f t="shared" si="5"/>
        <v>0.2364864864864864</v>
      </c>
      <c r="U14" s="410">
        <f>U30+U45</f>
        <v>1611</v>
      </c>
    </row>
    <row r="15" spans="1:31" ht="15.75" customHeight="1">
      <c r="A15" s="330"/>
      <c r="B15" s="336" t="s">
        <v>37</v>
      </c>
      <c r="C15" s="331" t="s">
        <v>57</v>
      </c>
      <c r="D15" s="316"/>
      <c r="E15" s="332">
        <f t="shared" ref="E15:P15" si="12">E32+E47</f>
        <v>0</v>
      </c>
      <c r="F15" s="332">
        <f t="shared" si="12"/>
        <v>0</v>
      </c>
      <c r="G15" s="332">
        <f t="shared" si="12"/>
        <v>0</v>
      </c>
      <c r="H15" s="332">
        <f t="shared" si="12"/>
        <v>0</v>
      </c>
      <c r="I15" s="332">
        <f t="shared" si="12"/>
        <v>0</v>
      </c>
      <c r="J15" s="332">
        <f t="shared" si="12"/>
        <v>0</v>
      </c>
      <c r="K15" s="332">
        <f t="shared" si="12"/>
        <v>0</v>
      </c>
      <c r="L15" s="332">
        <f t="shared" si="12"/>
        <v>0</v>
      </c>
      <c r="M15" s="332">
        <f t="shared" si="12"/>
        <v>0</v>
      </c>
      <c r="N15" s="332">
        <f t="shared" si="12"/>
        <v>0</v>
      </c>
      <c r="O15" s="332">
        <f t="shared" si="12"/>
        <v>0</v>
      </c>
      <c r="P15" s="332">
        <f t="shared" si="12"/>
        <v>0</v>
      </c>
      <c r="Q15" s="333">
        <f t="shared" si="7"/>
        <v>0</v>
      </c>
      <c r="R15" s="390"/>
      <c r="S15" s="333">
        <f>S32+S47</f>
        <v>0</v>
      </c>
      <c r="T15" s="335" t="str">
        <f t="shared" si="5"/>
        <v/>
      </c>
      <c r="U15" s="410">
        <f>U32+U47</f>
        <v>0</v>
      </c>
    </row>
    <row r="16" spans="1:31" ht="15.75" hidden="1" customHeight="1">
      <c r="A16" s="330"/>
      <c r="B16" s="337" t="s">
        <v>38</v>
      </c>
      <c r="C16" s="341" t="s">
        <v>115</v>
      </c>
      <c r="D16" s="316"/>
      <c r="E16" s="338">
        <f t="shared" ref="E16:P16" si="13">E33+E48</f>
        <v>0</v>
      </c>
      <c r="F16" s="338">
        <f t="shared" si="13"/>
        <v>0</v>
      </c>
      <c r="G16" s="338">
        <f t="shared" si="13"/>
        <v>0</v>
      </c>
      <c r="H16" s="338">
        <f t="shared" si="13"/>
        <v>0</v>
      </c>
      <c r="I16" s="338">
        <f t="shared" si="13"/>
        <v>0</v>
      </c>
      <c r="J16" s="338">
        <f t="shared" si="13"/>
        <v>0</v>
      </c>
      <c r="K16" s="338">
        <f t="shared" si="13"/>
        <v>0</v>
      </c>
      <c r="L16" s="338">
        <f t="shared" si="13"/>
        <v>0</v>
      </c>
      <c r="M16" s="338">
        <f t="shared" si="13"/>
        <v>0</v>
      </c>
      <c r="N16" s="338">
        <f t="shared" si="13"/>
        <v>0</v>
      </c>
      <c r="O16" s="338">
        <f t="shared" si="13"/>
        <v>0</v>
      </c>
      <c r="P16" s="338">
        <f t="shared" si="13"/>
        <v>0</v>
      </c>
      <c r="Q16" s="339">
        <f t="shared" si="1"/>
        <v>0</v>
      </c>
      <c r="R16" s="390"/>
      <c r="S16" s="328">
        <f>S33+S48</f>
        <v>0</v>
      </c>
      <c r="T16" s="340" t="str">
        <f t="shared" si="5"/>
        <v/>
      </c>
      <c r="U16" s="412">
        <f>U33+U48</f>
        <v>0</v>
      </c>
    </row>
    <row r="17" spans="1:22" ht="15.75" customHeight="1">
      <c r="A17" s="342"/>
      <c r="B17" s="606" t="s">
        <v>94</v>
      </c>
      <c r="C17" s="607"/>
      <c r="D17" s="316"/>
      <c r="E17" s="343">
        <f t="shared" ref="E17:P17" si="14">E34+E49</f>
        <v>8648</v>
      </c>
      <c r="F17" s="343">
        <f t="shared" si="14"/>
        <v>2789</v>
      </c>
      <c r="G17" s="343">
        <f t="shared" si="14"/>
        <v>7122</v>
      </c>
      <c r="H17" s="343">
        <f t="shared" si="14"/>
        <v>4351</v>
      </c>
      <c r="I17" s="343">
        <f t="shared" si="14"/>
        <v>8750</v>
      </c>
      <c r="J17" s="343">
        <f t="shared" si="14"/>
        <v>8474</v>
      </c>
      <c r="K17" s="343">
        <f t="shared" si="14"/>
        <v>8095</v>
      </c>
      <c r="L17" s="343">
        <f t="shared" si="14"/>
        <v>7675</v>
      </c>
      <c r="M17" s="343">
        <f t="shared" si="14"/>
        <v>5950</v>
      </c>
      <c r="N17" s="343">
        <f t="shared" si="14"/>
        <v>4749</v>
      </c>
      <c r="O17" s="343">
        <f t="shared" si="14"/>
        <v>8748</v>
      </c>
      <c r="P17" s="343">
        <f t="shared" si="14"/>
        <v>8755</v>
      </c>
      <c r="Q17" s="344">
        <f t="shared" si="1"/>
        <v>84106</v>
      </c>
      <c r="R17" s="390"/>
      <c r="S17" s="345">
        <f>SUM(S6:S16)</f>
        <v>10561</v>
      </c>
      <c r="T17" s="403">
        <f t="shared" si="5"/>
        <v>-0.17100653347220907</v>
      </c>
      <c r="U17" s="413">
        <f>SUM(U6:U16)</f>
        <v>12923</v>
      </c>
    </row>
    <row r="18" spans="1:22" ht="15.75" customHeight="1">
      <c r="A18" s="346"/>
      <c r="B18" s="616" t="s">
        <v>80</v>
      </c>
      <c r="C18" s="617"/>
      <c r="D18" s="347"/>
      <c r="E18" s="348">
        <f t="shared" ref="E18:P18" si="15">E17+E53</f>
        <v>8678</v>
      </c>
      <c r="F18" s="348">
        <f t="shared" si="15"/>
        <v>2789</v>
      </c>
      <c r="G18" s="348">
        <f t="shared" si="15"/>
        <v>7152</v>
      </c>
      <c r="H18" s="348">
        <f t="shared" si="15"/>
        <v>4381</v>
      </c>
      <c r="I18" s="348">
        <f t="shared" si="15"/>
        <v>8810</v>
      </c>
      <c r="J18" s="348">
        <f t="shared" si="15"/>
        <v>8504</v>
      </c>
      <c r="K18" s="348">
        <f t="shared" si="15"/>
        <v>8155</v>
      </c>
      <c r="L18" s="348">
        <f t="shared" si="15"/>
        <v>7735</v>
      </c>
      <c r="M18" s="348">
        <f t="shared" si="15"/>
        <v>5950</v>
      </c>
      <c r="N18" s="348">
        <f t="shared" si="15"/>
        <v>4779</v>
      </c>
      <c r="O18" s="348">
        <f t="shared" si="15"/>
        <v>8778</v>
      </c>
      <c r="P18" s="348">
        <f t="shared" si="15"/>
        <v>8785</v>
      </c>
      <c r="Q18" s="349">
        <f>SUM(E18:P18)</f>
        <v>84496</v>
      </c>
      <c r="R18" s="397"/>
      <c r="S18" s="349">
        <f>S17+S53</f>
        <v>10591</v>
      </c>
      <c r="T18" s="350">
        <f t="shared" si="5"/>
        <v>-0.17052214144084599</v>
      </c>
      <c r="U18" s="414">
        <f>U17+U53</f>
        <v>12923</v>
      </c>
    </row>
    <row r="19" spans="1:22" ht="12" customHeight="1">
      <c r="A19" s="351"/>
      <c r="B19" s="351"/>
      <c r="C19" s="351"/>
      <c r="D19" s="352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98"/>
      <c r="S19" s="353"/>
      <c r="T19" s="353"/>
      <c r="U19" s="415"/>
    </row>
    <row r="20" spans="1:22" ht="12" customHeight="1">
      <c r="A20" s="354"/>
      <c r="B20" s="354"/>
      <c r="C20" s="354"/>
      <c r="D20" s="355"/>
      <c r="E20" s="356"/>
      <c r="F20" s="356"/>
      <c r="G20" s="356"/>
      <c r="H20" s="356"/>
      <c r="I20" s="356"/>
      <c r="J20" s="356"/>
      <c r="K20" s="356"/>
      <c r="L20" s="356"/>
      <c r="M20" s="356"/>
      <c r="N20" s="356"/>
      <c r="O20" s="356"/>
      <c r="P20" s="356"/>
      <c r="Q20" s="356"/>
      <c r="R20" s="398"/>
      <c r="S20" s="356"/>
      <c r="T20" s="356"/>
      <c r="U20" s="416"/>
    </row>
    <row r="21" spans="1:22" ht="19.5">
      <c r="A21" s="611" t="s">
        <v>39</v>
      </c>
      <c r="B21" s="612"/>
      <c r="C21" s="613"/>
      <c r="D21" s="316"/>
      <c r="E21" s="317" t="s">
        <v>2</v>
      </c>
      <c r="F21" s="318" t="s">
        <v>18</v>
      </c>
      <c r="G21" s="318" t="s">
        <v>19</v>
      </c>
      <c r="H21" s="318" t="s">
        <v>20</v>
      </c>
      <c r="I21" s="318" t="s">
        <v>21</v>
      </c>
      <c r="J21" s="318" t="s">
        <v>22</v>
      </c>
      <c r="K21" s="318" t="s">
        <v>8</v>
      </c>
      <c r="L21" s="318" t="s">
        <v>24</v>
      </c>
      <c r="M21" s="318" t="s">
        <v>25</v>
      </c>
      <c r="N21" s="318" t="s">
        <v>26</v>
      </c>
      <c r="O21" s="318" t="s">
        <v>27</v>
      </c>
      <c r="P21" s="318" t="s">
        <v>28</v>
      </c>
      <c r="Q21" s="319" t="s">
        <v>16</v>
      </c>
      <c r="R21" s="395"/>
      <c r="S21" s="319" t="s">
        <v>232</v>
      </c>
      <c r="T21" s="319" t="s">
        <v>29</v>
      </c>
      <c r="U21" s="408" t="s">
        <v>233</v>
      </c>
    </row>
    <row r="22" spans="1:22" ht="2.25" customHeight="1">
      <c r="A22" s="316"/>
      <c r="B22" s="316"/>
      <c r="C22" s="316"/>
      <c r="D22" s="316"/>
      <c r="E22" s="357"/>
      <c r="F22" s="357"/>
      <c r="G22" s="357"/>
      <c r="H22" s="357"/>
      <c r="I22" s="357"/>
      <c r="J22" s="357"/>
      <c r="K22" s="357"/>
      <c r="L22" s="357"/>
      <c r="M22" s="357"/>
      <c r="N22" s="357"/>
      <c r="O22" s="357"/>
      <c r="P22" s="357"/>
      <c r="Q22" s="357"/>
      <c r="R22" s="398"/>
      <c r="S22" s="357"/>
      <c r="T22" s="358"/>
      <c r="U22" s="417"/>
    </row>
    <row r="23" spans="1:22" ht="15.75" hidden="1" customHeight="1">
      <c r="A23" s="330"/>
      <c r="B23" s="442"/>
      <c r="C23" s="331" t="s">
        <v>34</v>
      </c>
      <c r="D23" s="316"/>
      <c r="E23" s="332"/>
      <c r="F23" s="332"/>
      <c r="G23" s="332"/>
      <c r="H23" s="332"/>
      <c r="I23" s="332"/>
      <c r="J23" s="332"/>
      <c r="K23" s="332"/>
      <c r="L23" s="332"/>
      <c r="M23" s="332"/>
      <c r="N23" s="332"/>
      <c r="O23" s="332"/>
      <c r="P23" s="332"/>
      <c r="Q23" s="333">
        <f t="shared" ref="Q23:Q32" si="16">SUM(E23:P23)</f>
        <v>0</v>
      </c>
      <c r="R23" s="390"/>
      <c r="S23" s="332"/>
      <c r="T23" s="335" t="str">
        <f t="shared" ref="T23:T34" si="17">IFERROR(P23/S23-1,"")</f>
        <v/>
      </c>
      <c r="U23" s="410"/>
    </row>
    <row r="24" spans="1:22" ht="15.75" hidden="1" customHeight="1">
      <c r="A24" s="330"/>
      <c r="B24" s="442"/>
      <c r="C24" s="331" t="s">
        <v>35</v>
      </c>
      <c r="D24" s="316"/>
      <c r="E24" s="332"/>
      <c r="F24" s="332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3">
        <f t="shared" si="16"/>
        <v>0</v>
      </c>
      <c r="R24" s="390"/>
      <c r="S24" s="332"/>
      <c r="T24" s="335" t="str">
        <f t="shared" si="17"/>
        <v/>
      </c>
      <c r="U24" s="410"/>
    </row>
    <row r="25" spans="1:22" ht="15.75" customHeight="1">
      <c r="A25" s="330" t="s">
        <v>251</v>
      </c>
      <c r="B25" s="442" t="s">
        <v>252</v>
      </c>
      <c r="C25" s="331" t="s">
        <v>223</v>
      </c>
      <c r="D25" s="316"/>
      <c r="E25" s="332">
        <v>797</v>
      </c>
      <c r="F25" s="332">
        <v>595</v>
      </c>
      <c r="G25" s="332">
        <v>820</v>
      </c>
      <c r="H25" s="332">
        <v>475</v>
      </c>
      <c r="I25" s="332">
        <v>765</v>
      </c>
      <c r="J25" s="332">
        <v>923</v>
      </c>
      <c r="K25" s="332">
        <v>751</v>
      </c>
      <c r="L25" s="332">
        <v>731</v>
      </c>
      <c r="M25" s="332">
        <v>536</v>
      </c>
      <c r="N25" s="332">
        <v>477</v>
      </c>
      <c r="O25" s="332">
        <v>803</v>
      </c>
      <c r="P25" s="332">
        <v>795</v>
      </c>
      <c r="Q25" s="333">
        <f t="shared" si="16"/>
        <v>8468</v>
      </c>
      <c r="R25" s="390"/>
      <c r="S25" s="332">
        <v>1529</v>
      </c>
      <c r="T25" s="335">
        <f t="shared" si="17"/>
        <v>-0.48005232177894053</v>
      </c>
      <c r="U25" s="410">
        <v>2514</v>
      </c>
    </row>
    <row r="26" spans="1:22" ht="15.75" customHeight="1">
      <c r="A26" s="330"/>
      <c r="B26" s="336"/>
      <c r="C26" s="331" t="s">
        <v>110</v>
      </c>
      <c r="D26" s="316"/>
      <c r="E26" s="332">
        <v>914</v>
      </c>
      <c r="F26" s="332">
        <v>630</v>
      </c>
      <c r="G26" s="332">
        <v>886</v>
      </c>
      <c r="H26" s="332">
        <v>627</v>
      </c>
      <c r="I26" s="332">
        <v>876</v>
      </c>
      <c r="J26" s="332">
        <v>1080</v>
      </c>
      <c r="K26" s="332">
        <v>1244</v>
      </c>
      <c r="L26" s="332">
        <v>946</v>
      </c>
      <c r="M26" s="332">
        <v>652</v>
      </c>
      <c r="N26" s="332">
        <v>649</v>
      </c>
      <c r="O26" s="332">
        <v>1340</v>
      </c>
      <c r="P26" s="332">
        <v>1350</v>
      </c>
      <c r="Q26" s="333">
        <f t="shared" si="16"/>
        <v>11194</v>
      </c>
      <c r="R26" s="390"/>
      <c r="S26" s="332">
        <v>1672</v>
      </c>
      <c r="T26" s="335">
        <f t="shared" si="17"/>
        <v>-0.1925837320574163</v>
      </c>
      <c r="U26" s="410">
        <v>2790</v>
      </c>
      <c r="V26" s="385"/>
    </row>
    <row r="27" spans="1:22" ht="15.75" customHeight="1">
      <c r="A27" s="330"/>
      <c r="B27" s="383"/>
      <c r="C27" s="331" t="s">
        <v>235</v>
      </c>
      <c r="D27" s="316"/>
      <c r="E27" s="332">
        <v>619</v>
      </c>
      <c r="F27" s="332">
        <v>430</v>
      </c>
      <c r="G27" s="332">
        <v>544</v>
      </c>
      <c r="H27" s="332">
        <v>406</v>
      </c>
      <c r="I27" s="332">
        <v>525</v>
      </c>
      <c r="J27" s="332">
        <v>493</v>
      </c>
      <c r="K27" s="332">
        <v>472</v>
      </c>
      <c r="L27" s="332">
        <v>505</v>
      </c>
      <c r="M27" s="332">
        <v>319</v>
      </c>
      <c r="N27" s="332">
        <v>155</v>
      </c>
      <c r="O27" s="332">
        <v>507</v>
      </c>
      <c r="P27" s="332">
        <v>366</v>
      </c>
      <c r="Q27" s="333">
        <f t="shared" si="16"/>
        <v>5341</v>
      </c>
      <c r="R27" s="390"/>
      <c r="S27" s="332">
        <v>1008</v>
      </c>
      <c r="T27" s="335">
        <f t="shared" si="17"/>
        <v>-0.63690476190476186</v>
      </c>
      <c r="U27" s="418"/>
    </row>
    <row r="28" spans="1:22" ht="15.75" customHeight="1">
      <c r="A28" s="330"/>
      <c r="B28" s="442"/>
      <c r="C28" s="331" t="s">
        <v>33</v>
      </c>
      <c r="D28" s="355"/>
      <c r="E28" s="332">
        <v>1026</v>
      </c>
      <c r="F28" s="332">
        <v>415</v>
      </c>
      <c r="G28" s="332">
        <v>560</v>
      </c>
      <c r="H28" s="332">
        <v>390</v>
      </c>
      <c r="I28" s="332">
        <v>555</v>
      </c>
      <c r="J28" s="332">
        <v>421</v>
      </c>
      <c r="K28" s="332">
        <v>357</v>
      </c>
      <c r="L28" s="332">
        <v>366</v>
      </c>
      <c r="M28" s="332">
        <v>291</v>
      </c>
      <c r="N28" s="332">
        <v>328</v>
      </c>
      <c r="O28" s="332">
        <v>468</v>
      </c>
      <c r="P28" s="332">
        <v>370</v>
      </c>
      <c r="Q28" s="333">
        <f>SUM(E28:P28)</f>
        <v>5547</v>
      </c>
      <c r="R28" s="390"/>
      <c r="S28" s="428">
        <v>1851</v>
      </c>
      <c r="T28" s="335">
        <f>IFERROR(P28/S28-1,"")</f>
        <v>-0.80010804970286331</v>
      </c>
      <c r="U28" s="410">
        <v>1455</v>
      </c>
    </row>
    <row r="29" spans="1:22" ht="15.75" customHeight="1">
      <c r="A29" s="330"/>
      <c r="B29" s="383"/>
      <c r="C29" s="331" t="s">
        <v>216</v>
      </c>
      <c r="D29" s="384"/>
      <c r="E29" s="332">
        <v>1274</v>
      </c>
      <c r="F29" s="332">
        <v>294</v>
      </c>
      <c r="G29" s="332">
        <v>884</v>
      </c>
      <c r="H29" s="332">
        <v>782</v>
      </c>
      <c r="I29" s="332">
        <v>1062</v>
      </c>
      <c r="J29" s="332">
        <v>1352</v>
      </c>
      <c r="K29" s="332">
        <v>1515</v>
      </c>
      <c r="L29" s="332">
        <v>1216</v>
      </c>
      <c r="M29" s="332">
        <v>1127</v>
      </c>
      <c r="N29" s="332">
        <v>883</v>
      </c>
      <c r="O29" s="332">
        <v>1618</v>
      </c>
      <c r="P29" s="332">
        <v>1488</v>
      </c>
      <c r="Q29" s="333">
        <f t="shared" si="16"/>
        <v>13495</v>
      </c>
      <c r="R29" s="390"/>
      <c r="S29" s="332">
        <v>1448</v>
      </c>
      <c r="T29" s="335">
        <f t="shared" si="17"/>
        <v>2.7624309392265234E-2</v>
      </c>
      <c r="U29" s="410">
        <v>2343</v>
      </c>
      <c r="V29" s="385"/>
    </row>
    <row r="30" spans="1:22" ht="15.75" customHeight="1">
      <c r="A30" s="330"/>
      <c r="B30" s="383"/>
      <c r="C30" s="331" t="s">
        <v>236</v>
      </c>
      <c r="D30" s="384"/>
      <c r="E30" s="332">
        <v>1018</v>
      </c>
      <c r="F30" s="332">
        <v>309</v>
      </c>
      <c r="G30" s="332">
        <v>612</v>
      </c>
      <c r="H30" s="332">
        <v>638</v>
      </c>
      <c r="I30" s="332">
        <v>1173</v>
      </c>
      <c r="J30" s="332">
        <v>1455</v>
      </c>
      <c r="K30" s="332">
        <v>1313</v>
      </c>
      <c r="L30" s="332">
        <v>1097</v>
      </c>
      <c r="M30" s="332">
        <v>934</v>
      </c>
      <c r="N30" s="332">
        <v>787</v>
      </c>
      <c r="O30" s="332">
        <v>1541</v>
      </c>
      <c r="P30" s="332">
        <v>1441</v>
      </c>
      <c r="Q30" s="333">
        <f t="shared" si="16"/>
        <v>12318</v>
      </c>
      <c r="R30" s="390"/>
      <c r="S30" s="332">
        <v>941</v>
      </c>
      <c r="T30" s="335">
        <f t="shared" si="17"/>
        <v>0.53134962805526031</v>
      </c>
      <c r="U30" s="410">
        <v>1472</v>
      </c>
    </row>
    <row r="31" spans="1:22" ht="15.75" customHeight="1">
      <c r="A31" s="330"/>
      <c r="B31" s="386" t="s">
        <v>237</v>
      </c>
      <c r="C31" s="387" t="s">
        <v>238</v>
      </c>
      <c r="D31" s="388"/>
      <c r="E31" s="389"/>
      <c r="F31" s="389"/>
      <c r="G31" s="389"/>
      <c r="H31" s="389"/>
      <c r="I31" s="389"/>
      <c r="J31" s="389"/>
      <c r="K31" s="389"/>
      <c r="L31" s="389"/>
      <c r="M31" s="389"/>
      <c r="N31" s="389"/>
      <c r="O31" s="389"/>
      <c r="P31" s="389"/>
      <c r="Q31" s="390">
        <f t="shared" si="16"/>
        <v>0</v>
      </c>
      <c r="R31" s="390"/>
      <c r="S31" s="389"/>
      <c r="T31" s="391" t="str">
        <f t="shared" si="17"/>
        <v/>
      </c>
      <c r="U31" s="411"/>
    </row>
    <row r="32" spans="1:22" ht="15.75" customHeight="1">
      <c r="A32" s="330"/>
      <c r="B32" s="383" t="s">
        <v>37</v>
      </c>
      <c r="C32" s="331" t="s">
        <v>56</v>
      </c>
      <c r="D32" s="384"/>
      <c r="E32" s="332"/>
      <c r="F32" s="332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3">
        <f t="shared" si="16"/>
        <v>0</v>
      </c>
      <c r="R32" s="390"/>
      <c r="S32" s="332"/>
      <c r="T32" s="335" t="str">
        <f t="shared" si="17"/>
        <v/>
      </c>
      <c r="U32" s="419"/>
    </row>
    <row r="33" spans="1:22" ht="15.75" hidden="1" customHeight="1">
      <c r="A33" s="330"/>
      <c r="B33" s="337" t="s">
        <v>38</v>
      </c>
      <c r="C33" s="341" t="s">
        <v>115</v>
      </c>
      <c r="D33" s="316"/>
      <c r="E33" s="338"/>
      <c r="F33" s="338"/>
      <c r="G33" s="338"/>
      <c r="H33" s="338"/>
      <c r="I33" s="338"/>
      <c r="J33" s="338"/>
      <c r="K33" s="338"/>
      <c r="L33" s="338"/>
      <c r="M33" s="338"/>
      <c r="N33" s="338"/>
      <c r="O33" s="338"/>
      <c r="P33" s="338"/>
      <c r="Q33" s="339"/>
      <c r="R33" s="390"/>
      <c r="S33" s="338"/>
      <c r="T33" s="359" t="str">
        <f t="shared" si="17"/>
        <v/>
      </c>
      <c r="U33" s="420"/>
    </row>
    <row r="34" spans="1:22" ht="15.75" customHeight="1">
      <c r="A34" s="346"/>
      <c r="B34" s="614" t="s">
        <v>81</v>
      </c>
      <c r="C34" s="615"/>
      <c r="D34" s="360"/>
      <c r="E34" s="361">
        <f t="shared" ref="E34:P34" si="18">SUM(E23:E33)</f>
        <v>5648</v>
      </c>
      <c r="F34" s="361">
        <f t="shared" si="18"/>
        <v>2673</v>
      </c>
      <c r="G34" s="361">
        <f t="shared" si="18"/>
        <v>4306</v>
      </c>
      <c r="H34" s="361">
        <f t="shared" si="18"/>
        <v>3318</v>
      </c>
      <c r="I34" s="361">
        <f t="shared" si="18"/>
        <v>4956</v>
      </c>
      <c r="J34" s="361">
        <f t="shared" si="18"/>
        <v>5724</v>
      </c>
      <c r="K34" s="361">
        <f t="shared" si="18"/>
        <v>5652</v>
      </c>
      <c r="L34" s="361">
        <f t="shared" si="18"/>
        <v>4861</v>
      </c>
      <c r="M34" s="361">
        <f t="shared" si="18"/>
        <v>3859</v>
      </c>
      <c r="N34" s="361">
        <f t="shared" si="18"/>
        <v>3279</v>
      </c>
      <c r="O34" s="361">
        <f t="shared" si="18"/>
        <v>6277</v>
      </c>
      <c r="P34" s="361">
        <f t="shared" si="18"/>
        <v>5810</v>
      </c>
      <c r="Q34" s="362">
        <f>SUM(E34:P34)</f>
        <v>56363</v>
      </c>
      <c r="R34" s="399"/>
      <c r="S34" s="361">
        <f>SUM(S23:S33)</f>
        <v>8449</v>
      </c>
      <c r="T34" s="403">
        <f t="shared" si="17"/>
        <v>-0.31234465617232809</v>
      </c>
      <c r="U34" s="421">
        <f>SUM(U23:U33)</f>
        <v>10574</v>
      </c>
    </row>
    <row r="35" spans="1:22" ht="12" customHeight="1">
      <c r="A35" s="360"/>
      <c r="B35" s="360"/>
      <c r="C35" s="360"/>
      <c r="D35" s="316"/>
      <c r="E35" s="357"/>
      <c r="F35" s="357"/>
      <c r="G35" s="357"/>
      <c r="H35" s="364"/>
      <c r="I35" s="357"/>
      <c r="J35" s="357"/>
      <c r="K35" s="364"/>
      <c r="L35" s="357"/>
      <c r="M35" s="357"/>
      <c r="N35" s="357"/>
      <c r="O35" s="364"/>
      <c r="P35" s="357"/>
      <c r="Q35" s="365"/>
      <c r="R35" s="398"/>
      <c r="S35" s="366"/>
      <c r="T35" s="358"/>
      <c r="U35" s="417"/>
    </row>
    <row r="36" spans="1:22" ht="19.5">
      <c r="A36" s="611" t="s">
        <v>45</v>
      </c>
      <c r="B36" s="612"/>
      <c r="C36" s="613"/>
      <c r="D36" s="316"/>
      <c r="E36" s="317" t="s">
        <v>2</v>
      </c>
      <c r="F36" s="318" t="s">
        <v>18</v>
      </c>
      <c r="G36" s="318" t="s">
        <v>19</v>
      </c>
      <c r="H36" s="318" t="s">
        <v>20</v>
      </c>
      <c r="I36" s="318" t="s">
        <v>21</v>
      </c>
      <c r="J36" s="318" t="s">
        <v>22</v>
      </c>
      <c r="K36" s="318" t="s">
        <v>8</v>
      </c>
      <c r="L36" s="318" t="s">
        <v>24</v>
      </c>
      <c r="M36" s="318" t="s">
        <v>25</v>
      </c>
      <c r="N36" s="318" t="s">
        <v>26</v>
      </c>
      <c r="O36" s="318" t="s">
        <v>27</v>
      </c>
      <c r="P36" s="318" t="s">
        <v>28</v>
      </c>
      <c r="Q36" s="319" t="s">
        <v>16</v>
      </c>
      <c r="R36" s="395"/>
      <c r="S36" s="319" t="s">
        <v>232</v>
      </c>
      <c r="T36" s="319" t="s">
        <v>29</v>
      </c>
      <c r="U36" s="408" t="s">
        <v>233</v>
      </c>
    </row>
    <row r="37" spans="1:22" ht="2.25" customHeight="1">
      <c r="A37" s="316"/>
      <c r="B37" s="316"/>
      <c r="C37" s="316"/>
      <c r="D37" s="316"/>
      <c r="E37" s="357"/>
      <c r="F37" s="357"/>
      <c r="G37" s="357"/>
      <c r="H37" s="357"/>
      <c r="I37" s="357"/>
      <c r="J37" s="357"/>
      <c r="K37" s="357"/>
      <c r="L37" s="357"/>
      <c r="M37" s="357"/>
      <c r="N37" s="357"/>
      <c r="O37" s="357"/>
      <c r="P37" s="357"/>
      <c r="Q37" s="357"/>
      <c r="R37" s="398"/>
      <c r="S37" s="357"/>
      <c r="T37" s="358"/>
      <c r="U37" s="417"/>
    </row>
    <row r="38" spans="1:22" ht="15.75" hidden="1" customHeight="1">
      <c r="A38" s="330"/>
      <c r="B38" s="442"/>
      <c r="C38" s="331" t="s">
        <v>34</v>
      </c>
      <c r="D38" s="316"/>
      <c r="E38" s="332"/>
      <c r="F38" s="332"/>
      <c r="G38" s="332"/>
      <c r="H38" s="332"/>
      <c r="I38" s="332"/>
      <c r="J38" s="332"/>
      <c r="K38" s="332"/>
      <c r="L38" s="332"/>
      <c r="M38" s="332"/>
      <c r="N38" s="332"/>
      <c r="O38" s="332"/>
      <c r="P38" s="332"/>
      <c r="Q38" s="333">
        <f t="shared" ref="Q38:Q47" si="19">SUM(E38:P38)</f>
        <v>0</v>
      </c>
      <c r="R38" s="390"/>
      <c r="S38" s="332"/>
      <c r="T38" s="335" t="str">
        <f t="shared" ref="T38:T54" si="20">IFERROR(P38/S38-1,"")</f>
        <v/>
      </c>
      <c r="U38" s="410"/>
    </row>
    <row r="39" spans="1:22" ht="15.75" hidden="1" customHeight="1">
      <c r="A39" s="330"/>
      <c r="B39" s="442"/>
      <c r="C39" s="331" t="s">
        <v>35</v>
      </c>
      <c r="D39" s="316"/>
      <c r="E39" s="332"/>
      <c r="F39" s="332"/>
      <c r="G39" s="332"/>
      <c r="H39" s="332"/>
      <c r="I39" s="332"/>
      <c r="J39" s="332"/>
      <c r="K39" s="332"/>
      <c r="L39" s="332"/>
      <c r="M39" s="332"/>
      <c r="N39" s="332"/>
      <c r="O39" s="332"/>
      <c r="P39" s="332"/>
      <c r="Q39" s="333">
        <f t="shared" si="19"/>
        <v>0</v>
      </c>
      <c r="R39" s="390"/>
      <c r="S39" s="332"/>
      <c r="T39" s="335" t="str">
        <f t="shared" si="20"/>
        <v/>
      </c>
      <c r="U39" s="410"/>
    </row>
    <row r="40" spans="1:22" ht="15.75" customHeight="1">
      <c r="A40" s="324" t="s">
        <v>43</v>
      </c>
      <c r="B40" s="441" t="s">
        <v>32</v>
      </c>
      <c r="C40" s="331" t="s">
        <v>85</v>
      </c>
      <c r="D40" s="316"/>
      <c r="E40" s="332">
        <v>842</v>
      </c>
      <c r="F40" s="332">
        <v>2</v>
      </c>
      <c r="G40" s="332">
        <v>711</v>
      </c>
      <c r="H40" s="332">
        <v>158</v>
      </c>
      <c r="I40" s="332">
        <v>1245</v>
      </c>
      <c r="J40" s="332">
        <v>458</v>
      </c>
      <c r="K40" s="332">
        <v>626</v>
      </c>
      <c r="L40" s="332">
        <v>1054</v>
      </c>
      <c r="M40" s="332">
        <v>662</v>
      </c>
      <c r="N40" s="332">
        <v>469</v>
      </c>
      <c r="O40" s="332">
        <v>812</v>
      </c>
      <c r="P40" s="332">
        <v>1089</v>
      </c>
      <c r="Q40" s="333">
        <f t="shared" si="19"/>
        <v>8128</v>
      </c>
      <c r="R40" s="390"/>
      <c r="S40" s="332">
        <v>745</v>
      </c>
      <c r="T40" s="335">
        <f t="shared" si="20"/>
        <v>0.46174496644295293</v>
      </c>
      <c r="U40" s="410">
        <v>823</v>
      </c>
    </row>
    <row r="41" spans="1:22" ht="15.75" customHeight="1">
      <c r="A41" s="330"/>
      <c r="B41" s="336"/>
      <c r="C41" s="331" t="s">
        <v>110</v>
      </c>
      <c r="D41" s="316"/>
      <c r="E41" s="332">
        <v>404</v>
      </c>
      <c r="F41" s="332">
        <v>8</v>
      </c>
      <c r="G41" s="332">
        <v>631</v>
      </c>
      <c r="H41" s="332">
        <v>250</v>
      </c>
      <c r="I41" s="332">
        <v>638</v>
      </c>
      <c r="J41" s="332">
        <v>665</v>
      </c>
      <c r="K41" s="332">
        <v>401</v>
      </c>
      <c r="L41" s="332">
        <v>644</v>
      </c>
      <c r="M41" s="332">
        <v>473</v>
      </c>
      <c r="N41" s="332">
        <v>306</v>
      </c>
      <c r="O41" s="332">
        <v>564</v>
      </c>
      <c r="P41" s="332">
        <v>476</v>
      </c>
      <c r="Q41" s="333">
        <f t="shared" si="19"/>
        <v>5460</v>
      </c>
      <c r="R41" s="390"/>
      <c r="S41" s="332">
        <v>414</v>
      </c>
      <c r="T41" s="335">
        <f t="shared" si="20"/>
        <v>0.14975845410628019</v>
      </c>
      <c r="U41" s="410">
        <v>816</v>
      </c>
      <c r="V41" s="385"/>
    </row>
    <row r="42" spans="1:22" ht="15.75" customHeight="1">
      <c r="A42" s="330"/>
      <c r="B42" s="383"/>
      <c r="C42" s="331" t="s">
        <v>235</v>
      </c>
      <c r="D42" s="316"/>
      <c r="E42" s="332">
        <v>75</v>
      </c>
      <c r="F42" s="332">
        <v>1</v>
      </c>
      <c r="G42" s="332">
        <v>310</v>
      </c>
      <c r="H42" s="332">
        <v>33</v>
      </c>
      <c r="I42" s="332">
        <v>277</v>
      </c>
      <c r="J42" s="332">
        <v>67</v>
      </c>
      <c r="K42" s="332">
        <v>157</v>
      </c>
      <c r="L42" s="332">
        <v>117</v>
      </c>
      <c r="M42" s="332">
        <v>143</v>
      </c>
      <c r="N42" s="332">
        <v>77</v>
      </c>
      <c r="O42" s="332">
        <v>168</v>
      </c>
      <c r="P42" s="332">
        <v>315</v>
      </c>
      <c r="Q42" s="333">
        <f t="shared" si="19"/>
        <v>1740</v>
      </c>
      <c r="R42" s="390"/>
      <c r="S42" s="332">
        <v>35</v>
      </c>
      <c r="T42" s="335">
        <f t="shared" si="20"/>
        <v>8</v>
      </c>
      <c r="U42" s="410">
        <v>330</v>
      </c>
    </row>
    <row r="43" spans="1:22" ht="15.75" customHeight="1">
      <c r="A43" s="427"/>
      <c r="B43" s="442"/>
      <c r="C43" s="331" t="s">
        <v>33</v>
      </c>
      <c r="D43" s="355"/>
      <c r="E43" s="332">
        <v>760</v>
      </c>
      <c r="F43" s="332">
        <v>104</v>
      </c>
      <c r="G43" s="332">
        <v>392</v>
      </c>
      <c r="H43" s="332">
        <v>178</v>
      </c>
      <c r="I43" s="332">
        <v>328</v>
      </c>
      <c r="J43" s="332">
        <v>375</v>
      </c>
      <c r="K43" s="332">
        <v>510</v>
      </c>
      <c r="L43" s="332">
        <v>218</v>
      </c>
      <c r="M43" s="332">
        <v>271</v>
      </c>
      <c r="N43" s="332">
        <v>96</v>
      </c>
      <c r="O43" s="332">
        <v>346</v>
      </c>
      <c r="P43" s="332">
        <v>562</v>
      </c>
      <c r="Q43" s="333">
        <f>SUM(E43:P43)</f>
        <v>4140</v>
      </c>
      <c r="R43" s="390"/>
      <c r="S43" s="332">
        <v>72</v>
      </c>
      <c r="T43" s="335">
        <f>IFERROR(P43/S43-1,"")</f>
        <v>6.8055555555555554</v>
      </c>
      <c r="U43" s="410">
        <v>128</v>
      </c>
    </row>
    <row r="44" spans="1:22" ht="15.75" customHeight="1">
      <c r="A44" s="330"/>
      <c r="B44" s="442"/>
      <c r="C44" s="331" t="s">
        <v>216</v>
      </c>
      <c r="D44" s="443"/>
      <c r="E44" s="332">
        <v>234</v>
      </c>
      <c r="F44" s="332">
        <v>0</v>
      </c>
      <c r="G44" s="332">
        <v>314</v>
      </c>
      <c r="H44" s="332">
        <v>81</v>
      </c>
      <c r="I44" s="332">
        <v>511</v>
      </c>
      <c r="J44" s="332">
        <v>290</v>
      </c>
      <c r="K44" s="332">
        <v>158</v>
      </c>
      <c r="L44" s="332">
        <v>328</v>
      </c>
      <c r="M44" s="332">
        <v>209</v>
      </c>
      <c r="N44" s="332">
        <v>197</v>
      </c>
      <c r="O44" s="332">
        <v>142</v>
      </c>
      <c r="P44" s="332">
        <v>114</v>
      </c>
      <c r="Q44" s="333">
        <f t="shared" si="19"/>
        <v>2578</v>
      </c>
      <c r="R44" s="390"/>
      <c r="S44" s="332">
        <v>307</v>
      </c>
      <c r="T44" s="335">
        <f t="shared" si="20"/>
        <v>-0.62866449511400657</v>
      </c>
      <c r="U44" s="410">
        <v>113</v>
      </c>
      <c r="V44" s="385"/>
    </row>
    <row r="45" spans="1:22" ht="15.75" customHeight="1">
      <c r="A45" s="330"/>
      <c r="B45" s="383"/>
      <c r="C45" s="331" t="s">
        <v>236</v>
      </c>
      <c r="D45" s="384"/>
      <c r="E45" s="332">
        <v>685</v>
      </c>
      <c r="F45" s="332">
        <v>1</v>
      </c>
      <c r="G45" s="332">
        <v>458</v>
      </c>
      <c r="H45" s="332">
        <v>333</v>
      </c>
      <c r="I45" s="332">
        <v>795</v>
      </c>
      <c r="J45" s="332">
        <v>895</v>
      </c>
      <c r="K45" s="332">
        <v>591</v>
      </c>
      <c r="L45" s="332">
        <v>453</v>
      </c>
      <c r="M45" s="332">
        <v>178</v>
      </c>
      <c r="N45" s="332">
        <v>251</v>
      </c>
      <c r="O45" s="332">
        <v>439</v>
      </c>
      <c r="P45" s="332">
        <v>389</v>
      </c>
      <c r="Q45" s="333">
        <f t="shared" si="19"/>
        <v>5468</v>
      </c>
      <c r="R45" s="390"/>
      <c r="S45" s="332">
        <v>539</v>
      </c>
      <c r="T45" s="335">
        <f t="shared" si="20"/>
        <v>-0.27829313543599254</v>
      </c>
      <c r="U45" s="410">
        <v>139</v>
      </c>
    </row>
    <row r="46" spans="1:22" ht="15.75" customHeight="1">
      <c r="A46" s="330"/>
      <c r="B46" s="386" t="s">
        <v>237</v>
      </c>
      <c r="C46" s="387" t="s">
        <v>238</v>
      </c>
      <c r="D46" s="388"/>
      <c r="E46" s="389"/>
      <c r="F46" s="389"/>
      <c r="G46" s="389"/>
      <c r="H46" s="389"/>
      <c r="I46" s="389"/>
      <c r="J46" s="389"/>
      <c r="K46" s="389"/>
      <c r="L46" s="389"/>
      <c r="M46" s="389">
        <v>155</v>
      </c>
      <c r="N46" s="389">
        <v>74</v>
      </c>
      <c r="O46" s="389"/>
      <c r="P46" s="389"/>
      <c r="Q46" s="390">
        <f t="shared" si="19"/>
        <v>229</v>
      </c>
      <c r="R46" s="390"/>
      <c r="S46" s="389"/>
      <c r="T46" s="391" t="str">
        <f t="shared" si="20"/>
        <v/>
      </c>
      <c r="U46" s="411"/>
    </row>
    <row r="47" spans="1:22" ht="15.75" customHeight="1">
      <c r="A47" s="330"/>
      <c r="B47" s="336" t="s">
        <v>37</v>
      </c>
      <c r="C47" s="331" t="s">
        <v>56</v>
      </c>
      <c r="D47" s="316"/>
      <c r="E47" s="332"/>
      <c r="F47" s="332"/>
      <c r="G47" s="332"/>
      <c r="H47" s="332"/>
      <c r="I47" s="332"/>
      <c r="J47" s="332"/>
      <c r="K47" s="332"/>
      <c r="L47" s="332"/>
      <c r="M47" s="332"/>
      <c r="N47" s="332"/>
      <c r="O47" s="332"/>
      <c r="P47" s="332"/>
      <c r="Q47" s="333">
        <f t="shared" si="19"/>
        <v>0</v>
      </c>
      <c r="R47" s="390"/>
      <c r="S47" s="332"/>
      <c r="T47" s="335" t="str">
        <f t="shared" si="20"/>
        <v/>
      </c>
      <c r="U47" s="410">
        <v>0</v>
      </c>
    </row>
    <row r="48" spans="1:22" ht="15.75" hidden="1" customHeight="1">
      <c r="A48" s="330"/>
      <c r="B48" s="337" t="s">
        <v>38</v>
      </c>
      <c r="C48" s="341" t="s">
        <v>114</v>
      </c>
      <c r="D48" s="316"/>
      <c r="E48" s="338"/>
      <c r="F48" s="338"/>
      <c r="G48" s="338"/>
      <c r="H48" s="338"/>
      <c r="I48" s="338"/>
      <c r="J48" s="338"/>
      <c r="K48" s="338"/>
      <c r="L48" s="338"/>
      <c r="M48" s="338"/>
      <c r="N48" s="338"/>
      <c r="O48" s="338"/>
      <c r="P48" s="338"/>
      <c r="Q48" s="339"/>
      <c r="R48" s="390"/>
      <c r="S48" s="338"/>
      <c r="T48" s="367" t="str">
        <f t="shared" si="20"/>
        <v/>
      </c>
      <c r="U48" s="420"/>
    </row>
    <row r="49" spans="1:31" ht="15.75" customHeight="1" thickBot="1">
      <c r="A49" s="346"/>
      <c r="B49" s="614" t="s">
        <v>97</v>
      </c>
      <c r="C49" s="615"/>
      <c r="D49" s="360"/>
      <c r="E49" s="361">
        <f t="shared" ref="E49:P49" si="21">SUM(E38:E48)</f>
        <v>3000</v>
      </c>
      <c r="F49" s="361">
        <f t="shared" si="21"/>
        <v>116</v>
      </c>
      <c r="G49" s="361">
        <f t="shared" si="21"/>
        <v>2816</v>
      </c>
      <c r="H49" s="361">
        <f t="shared" si="21"/>
        <v>1033</v>
      </c>
      <c r="I49" s="361">
        <f t="shared" si="21"/>
        <v>3794</v>
      </c>
      <c r="J49" s="361">
        <f t="shared" si="21"/>
        <v>2750</v>
      </c>
      <c r="K49" s="361">
        <f t="shared" si="21"/>
        <v>2443</v>
      </c>
      <c r="L49" s="361">
        <f t="shared" si="21"/>
        <v>2814</v>
      </c>
      <c r="M49" s="361">
        <f t="shared" si="21"/>
        <v>2091</v>
      </c>
      <c r="N49" s="361">
        <f t="shared" si="21"/>
        <v>1470</v>
      </c>
      <c r="O49" s="361">
        <f t="shared" si="21"/>
        <v>2471</v>
      </c>
      <c r="P49" s="361">
        <f t="shared" si="21"/>
        <v>2945</v>
      </c>
      <c r="Q49" s="362">
        <f>SUM(E49:P49)</f>
        <v>27743</v>
      </c>
      <c r="R49" s="399"/>
      <c r="S49" s="361">
        <f>SUM(S38:S48)</f>
        <v>2112</v>
      </c>
      <c r="T49" s="404">
        <f t="shared" si="20"/>
        <v>0.3944128787878789</v>
      </c>
      <c r="U49" s="421">
        <f>SUM(U38:U48)</f>
        <v>2349</v>
      </c>
    </row>
    <row r="50" spans="1:31" ht="2.25" customHeight="1" thickTop="1">
      <c r="A50" s="360"/>
      <c r="B50" s="360"/>
      <c r="C50" s="360"/>
      <c r="D50" s="316"/>
      <c r="E50" s="368"/>
      <c r="F50" s="339"/>
      <c r="G50" s="339"/>
      <c r="H50" s="339"/>
      <c r="I50" s="339"/>
      <c r="J50" s="339"/>
      <c r="K50" s="339"/>
      <c r="L50" s="339"/>
      <c r="M50" s="339"/>
      <c r="N50" s="339"/>
      <c r="O50" s="339"/>
      <c r="P50" s="339"/>
      <c r="Q50" s="339"/>
      <c r="R50" s="400"/>
      <c r="S50" s="339"/>
      <c r="T50" s="359" t="str">
        <f>IFERROR(H50/S50-1,"")</f>
        <v/>
      </c>
      <c r="U50" s="420"/>
    </row>
    <row r="51" spans="1:31" ht="15.75" customHeight="1">
      <c r="A51" s="369" t="s">
        <v>46</v>
      </c>
      <c r="B51" s="604" t="s">
        <v>32</v>
      </c>
      <c r="C51" s="370" t="s">
        <v>33</v>
      </c>
      <c r="D51" s="322"/>
      <c r="E51" s="371"/>
      <c r="F51" s="372"/>
      <c r="G51" s="372"/>
      <c r="H51" s="372"/>
      <c r="I51" s="372"/>
      <c r="J51" s="372"/>
      <c r="K51" s="372"/>
      <c r="L51" s="373"/>
      <c r="M51" s="373"/>
      <c r="N51" s="372"/>
      <c r="O51" s="372"/>
      <c r="P51" s="372"/>
      <c r="Q51" s="372"/>
      <c r="R51" s="390"/>
      <c r="S51" s="372"/>
      <c r="T51" s="391" t="str">
        <f t="shared" si="20"/>
        <v/>
      </c>
      <c r="U51" s="422">
        <v>0</v>
      </c>
    </row>
    <row r="52" spans="1:31" ht="15.75" customHeight="1">
      <c r="A52" s="374"/>
      <c r="B52" s="605"/>
      <c r="C52" s="341" t="s">
        <v>229</v>
      </c>
      <c r="D52" s="322"/>
      <c r="E52" s="375">
        <v>30</v>
      </c>
      <c r="F52" s="375"/>
      <c r="G52" s="375">
        <v>30</v>
      </c>
      <c r="H52" s="375">
        <v>30</v>
      </c>
      <c r="I52" s="375">
        <v>60</v>
      </c>
      <c r="J52" s="375">
        <v>30</v>
      </c>
      <c r="K52" s="375">
        <v>60</v>
      </c>
      <c r="L52" s="376">
        <v>60</v>
      </c>
      <c r="M52" s="376"/>
      <c r="N52" s="375">
        <v>30</v>
      </c>
      <c r="O52" s="375">
        <v>30</v>
      </c>
      <c r="P52" s="375">
        <v>30</v>
      </c>
      <c r="Q52" s="328">
        <f>SUM(E52:P52)</f>
        <v>390</v>
      </c>
      <c r="R52" s="390"/>
      <c r="S52" s="375">
        <v>30</v>
      </c>
      <c r="T52" s="391">
        <f t="shared" si="20"/>
        <v>0</v>
      </c>
      <c r="U52" s="412"/>
    </row>
    <row r="53" spans="1:31" ht="15.75" customHeight="1">
      <c r="A53" s="342"/>
      <c r="B53" s="606" t="s">
        <v>95</v>
      </c>
      <c r="C53" s="607"/>
      <c r="D53" s="360"/>
      <c r="E53" s="361">
        <f t="shared" ref="E53:Q53" si="22">E52+E51</f>
        <v>30</v>
      </c>
      <c r="F53" s="361">
        <f t="shared" si="22"/>
        <v>0</v>
      </c>
      <c r="G53" s="361">
        <f t="shared" si="22"/>
        <v>30</v>
      </c>
      <c r="H53" s="361">
        <f t="shared" si="22"/>
        <v>30</v>
      </c>
      <c r="I53" s="361">
        <f t="shared" si="22"/>
        <v>60</v>
      </c>
      <c r="J53" s="361">
        <f t="shared" si="22"/>
        <v>30</v>
      </c>
      <c r="K53" s="361">
        <f t="shared" si="22"/>
        <v>60</v>
      </c>
      <c r="L53" s="361">
        <f t="shared" si="22"/>
        <v>60</v>
      </c>
      <c r="M53" s="361">
        <f t="shared" si="22"/>
        <v>0</v>
      </c>
      <c r="N53" s="361">
        <f t="shared" si="22"/>
        <v>30</v>
      </c>
      <c r="O53" s="361">
        <f t="shared" si="22"/>
        <v>30</v>
      </c>
      <c r="P53" s="361">
        <f t="shared" si="22"/>
        <v>30</v>
      </c>
      <c r="Q53" s="362">
        <f t="shared" si="22"/>
        <v>390</v>
      </c>
      <c r="R53" s="399"/>
      <c r="S53" s="361">
        <f>S52+S51</f>
        <v>30</v>
      </c>
      <c r="T53" s="363">
        <f t="shared" si="20"/>
        <v>0</v>
      </c>
      <c r="U53" s="421">
        <f>U52+U51</f>
        <v>0</v>
      </c>
    </row>
    <row r="54" spans="1:31" ht="15.75" customHeight="1">
      <c r="A54" s="608" t="s">
        <v>96</v>
      </c>
      <c r="B54" s="609"/>
      <c r="C54" s="610"/>
      <c r="D54" s="360"/>
      <c r="E54" s="547">
        <f t="shared" ref="E54:Q54" si="23">E53+E49</f>
        <v>3030</v>
      </c>
      <c r="F54" s="547">
        <f t="shared" si="23"/>
        <v>116</v>
      </c>
      <c r="G54" s="547">
        <f t="shared" si="23"/>
        <v>2846</v>
      </c>
      <c r="H54" s="547">
        <f t="shared" si="23"/>
        <v>1063</v>
      </c>
      <c r="I54" s="547">
        <f t="shared" si="23"/>
        <v>3854</v>
      </c>
      <c r="J54" s="547">
        <f t="shared" si="23"/>
        <v>2780</v>
      </c>
      <c r="K54" s="547">
        <f t="shared" si="23"/>
        <v>2503</v>
      </c>
      <c r="L54" s="547">
        <f t="shared" si="23"/>
        <v>2874</v>
      </c>
      <c r="M54" s="547">
        <f t="shared" si="23"/>
        <v>2091</v>
      </c>
      <c r="N54" s="547">
        <f t="shared" si="23"/>
        <v>1500</v>
      </c>
      <c r="O54" s="547">
        <f t="shared" si="23"/>
        <v>2501</v>
      </c>
      <c r="P54" s="547">
        <f t="shared" si="23"/>
        <v>2975</v>
      </c>
      <c r="Q54" s="548">
        <f t="shared" si="23"/>
        <v>28133</v>
      </c>
      <c r="R54" s="399"/>
      <c r="S54" s="547">
        <f>S53+S49</f>
        <v>2142</v>
      </c>
      <c r="T54" s="549">
        <f t="shared" si="20"/>
        <v>0.38888888888888884</v>
      </c>
      <c r="U54" s="516">
        <f>U53+U49</f>
        <v>2349</v>
      </c>
    </row>
    <row r="55" spans="1:31" ht="9.75" customHeight="1">
      <c r="A55" s="377"/>
      <c r="B55" s="377"/>
      <c r="C55" s="377"/>
      <c r="E55" s="550"/>
      <c r="F55" s="550"/>
      <c r="G55" s="550"/>
      <c r="H55" s="551"/>
      <c r="I55" s="550"/>
      <c r="J55" s="550"/>
      <c r="K55" s="551"/>
      <c r="L55" s="550"/>
      <c r="M55" s="550"/>
      <c r="N55" s="550"/>
      <c r="O55" s="550"/>
      <c r="P55" s="550"/>
      <c r="Q55" s="552"/>
      <c r="S55" s="550"/>
      <c r="T55" s="553"/>
      <c r="U55" s="554"/>
    </row>
    <row r="56" spans="1:31" s="378" customFormat="1">
      <c r="A56" s="313"/>
      <c r="B56" s="313"/>
      <c r="C56" s="313"/>
      <c r="D56" s="313"/>
      <c r="E56" s="313"/>
      <c r="F56" s="380"/>
      <c r="G56" s="381"/>
      <c r="H56" s="380"/>
      <c r="I56" s="380"/>
      <c r="J56" s="364"/>
      <c r="K56" s="380"/>
      <c r="L56" s="380"/>
      <c r="M56" s="313"/>
      <c r="N56" s="313"/>
      <c r="O56" s="313"/>
      <c r="P56" s="313"/>
      <c r="Q56" s="313"/>
      <c r="R56" s="401"/>
      <c r="S56" s="313"/>
      <c r="T56" s="379"/>
      <c r="U56" s="423"/>
      <c r="W56" s="524"/>
      <c r="X56" s="524"/>
      <c r="Y56" s="524"/>
      <c r="Z56" s="524"/>
      <c r="AA56" s="525"/>
      <c r="AB56" s="525"/>
      <c r="AC56" s="525"/>
      <c r="AD56" s="525"/>
      <c r="AE56" s="525"/>
    </row>
    <row r="57" spans="1:31" s="378" customFormat="1">
      <c r="A57" s="313"/>
      <c r="B57" s="313"/>
      <c r="C57" s="313"/>
      <c r="D57" s="313"/>
      <c r="E57" s="313"/>
      <c r="F57" s="380"/>
      <c r="G57" s="380"/>
      <c r="H57" s="380"/>
      <c r="I57" s="380"/>
      <c r="J57" s="364"/>
      <c r="K57" s="380"/>
      <c r="L57" s="380"/>
      <c r="M57" s="313"/>
      <c r="N57" s="313"/>
      <c r="O57" s="313"/>
      <c r="P57" s="313"/>
      <c r="Q57" s="313"/>
      <c r="R57" s="401"/>
      <c r="S57" s="313"/>
      <c r="T57" s="379"/>
      <c r="U57" s="423"/>
      <c r="W57" s="524"/>
      <c r="X57" s="524"/>
      <c r="Y57" s="524"/>
      <c r="Z57" s="524"/>
      <c r="AA57" s="525"/>
      <c r="AB57" s="525"/>
      <c r="AC57" s="525"/>
      <c r="AD57" s="525"/>
      <c r="AE57" s="525"/>
    </row>
    <row r="58" spans="1:31" s="378" customFormat="1">
      <c r="A58" s="313"/>
      <c r="B58" s="313"/>
      <c r="C58" s="313"/>
      <c r="D58" s="313"/>
      <c r="E58" s="313"/>
      <c r="F58" s="380"/>
      <c r="G58" s="381"/>
      <c r="H58" s="381"/>
      <c r="I58" s="381"/>
      <c r="J58" s="364"/>
      <c r="K58" s="380"/>
      <c r="L58" s="380"/>
      <c r="M58" s="313"/>
      <c r="N58" s="313"/>
      <c r="O58" s="313"/>
      <c r="P58" s="313"/>
      <c r="Q58" s="313"/>
      <c r="R58" s="401"/>
      <c r="S58" s="313"/>
      <c r="T58" s="379"/>
      <c r="U58" s="423"/>
      <c r="W58" s="524"/>
      <c r="X58" s="524"/>
      <c r="Y58" s="524"/>
      <c r="Z58" s="524"/>
      <c r="AA58" s="525"/>
      <c r="AB58" s="525"/>
      <c r="AC58" s="525"/>
      <c r="AD58" s="525"/>
      <c r="AE58" s="525"/>
    </row>
    <row r="59" spans="1:31" s="378" customFormat="1">
      <c r="A59" s="313"/>
      <c r="B59" s="313"/>
      <c r="C59" s="313"/>
      <c r="D59" s="313"/>
      <c r="E59" s="313"/>
      <c r="F59" s="380"/>
      <c r="G59" s="381"/>
      <c r="H59" s="381"/>
      <c r="I59" s="381"/>
      <c r="J59" s="381"/>
      <c r="K59" s="380"/>
      <c r="L59" s="380"/>
      <c r="M59" s="313"/>
      <c r="N59" s="313"/>
      <c r="O59" s="313"/>
      <c r="P59" s="313"/>
      <c r="Q59" s="313"/>
      <c r="R59" s="401"/>
      <c r="S59" s="313"/>
      <c r="T59" s="379"/>
      <c r="U59" s="423"/>
      <c r="W59" s="524"/>
      <c r="X59" s="524"/>
      <c r="Y59" s="524"/>
      <c r="Z59" s="524"/>
      <c r="AA59" s="525"/>
      <c r="AB59" s="525"/>
      <c r="AC59" s="525"/>
      <c r="AD59" s="525"/>
      <c r="AE59" s="525"/>
    </row>
    <row r="60" spans="1:31" s="378" customFormat="1">
      <c r="A60" s="313"/>
      <c r="B60" s="313"/>
      <c r="C60" s="313"/>
      <c r="D60" s="313"/>
      <c r="E60" s="313"/>
      <c r="F60" s="380"/>
      <c r="G60" s="380"/>
      <c r="H60" s="380"/>
      <c r="I60" s="380"/>
      <c r="J60" s="380"/>
      <c r="K60" s="380"/>
      <c r="L60" s="380"/>
      <c r="M60" s="313"/>
      <c r="N60" s="313"/>
      <c r="O60" s="313"/>
      <c r="P60" s="313"/>
      <c r="Q60" s="313"/>
      <c r="R60" s="401"/>
      <c r="S60" s="313"/>
      <c r="T60" s="379"/>
      <c r="U60" s="423"/>
      <c r="W60" s="524"/>
      <c r="X60" s="524"/>
      <c r="Y60" s="524"/>
      <c r="Z60" s="524"/>
      <c r="AA60" s="525"/>
      <c r="AB60" s="525"/>
      <c r="AC60" s="525"/>
      <c r="AD60" s="525"/>
      <c r="AE60" s="525"/>
    </row>
    <row r="61" spans="1:31" s="378" customFormat="1">
      <c r="A61" s="313"/>
      <c r="B61" s="313"/>
      <c r="C61" s="313"/>
      <c r="D61" s="313"/>
      <c r="E61" s="313"/>
      <c r="F61" s="380"/>
      <c r="G61" s="380"/>
      <c r="H61" s="380"/>
      <c r="I61" s="380"/>
      <c r="J61" s="380"/>
      <c r="K61" s="380"/>
      <c r="L61" s="380"/>
      <c r="M61" s="313"/>
      <c r="N61" s="313"/>
      <c r="O61" s="313"/>
      <c r="P61" s="313"/>
      <c r="Q61" s="313"/>
      <c r="R61" s="401"/>
      <c r="S61" s="313"/>
      <c r="T61" s="379"/>
      <c r="U61" s="423"/>
      <c r="W61" s="524"/>
      <c r="X61" s="524"/>
      <c r="Y61" s="524"/>
      <c r="Z61" s="524"/>
      <c r="AA61" s="525"/>
      <c r="AB61" s="525"/>
      <c r="AC61" s="525"/>
      <c r="AD61" s="525"/>
      <c r="AE61" s="525"/>
    </row>
    <row r="62" spans="1:31" s="378" customFormat="1">
      <c r="A62" s="313"/>
      <c r="B62" s="313"/>
      <c r="C62" s="313"/>
      <c r="D62" s="313"/>
      <c r="E62" s="313"/>
      <c r="F62" s="380"/>
      <c r="G62" s="380"/>
      <c r="H62" s="380"/>
      <c r="I62" s="380"/>
      <c r="J62" s="380"/>
      <c r="K62" s="380"/>
      <c r="L62" s="380"/>
      <c r="M62" s="313"/>
      <c r="N62" s="313"/>
      <c r="O62" s="313"/>
      <c r="P62" s="313"/>
      <c r="Q62" s="313"/>
      <c r="R62" s="401"/>
      <c r="S62" s="313"/>
      <c r="T62" s="379"/>
      <c r="U62" s="423"/>
      <c r="W62" s="524"/>
      <c r="X62" s="524"/>
      <c r="Y62" s="524"/>
      <c r="Z62" s="524"/>
      <c r="AA62" s="525"/>
      <c r="AB62" s="525"/>
      <c r="AC62" s="525"/>
      <c r="AD62" s="525"/>
      <c r="AE62" s="525"/>
    </row>
    <row r="63" spans="1:31" s="378" customFormat="1">
      <c r="A63" s="313"/>
      <c r="B63" s="313"/>
      <c r="C63" s="313"/>
      <c r="D63" s="313"/>
      <c r="E63" s="313"/>
      <c r="F63" s="380"/>
      <c r="G63" s="380"/>
      <c r="H63" s="380"/>
      <c r="I63" s="380"/>
      <c r="J63" s="380"/>
      <c r="K63" s="380"/>
      <c r="L63" s="380"/>
      <c r="M63" s="313"/>
      <c r="N63" s="313"/>
      <c r="O63" s="313"/>
      <c r="P63" s="313"/>
      <c r="Q63" s="313"/>
      <c r="R63" s="401"/>
      <c r="S63" s="313"/>
      <c r="T63" s="379"/>
      <c r="U63" s="423"/>
      <c r="W63" s="524"/>
      <c r="X63" s="524"/>
      <c r="Y63" s="524"/>
      <c r="Z63" s="524"/>
      <c r="AA63" s="525"/>
      <c r="AB63" s="525"/>
      <c r="AC63" s="525"/>
      <c r="AD63" s="525"/>
      <c r="AE63" s="525"/>
    </row>
    <row r="64" spans="1:31" s="378" customFormat="1">
      <c r="A64" s="313"/>
      <c r="B64" s="313"/>
      <c r="C64" s="313"/>
      <c r="D64" s="313"/>
      <c r="E64" s="313"/>
      <c r="F64" s="380"/>
      <c r="G64" s="380"/>
      <c r="H64" s="380"/>
      <c r="I64" s="380"/>
      <c r="J64" s="380"/>
      <c r="K64" s="380"/>
      <c r="L64" s="380"/>
      <c r="M64" s="313"/>
      <c r="N64" s="313"/>
      <c r="O64" s="313"/>
      <c r="P64" s="313"/>
      <c r="Q64" s="313"/>
      <c r="R64" s="401"/>
      <c r="S64" s="313"/>
      <c r="T64" s="379"/>
      <c r="U64" s="423"/>
      <c r="W64" s="524"/>
      <c r="X64" s="524"/>
      <c r="Y64" s="524"/>
      <c r="Z64" s="524"/>
      <c r="AA64" s="525"/>
      <c r="AB64" s="525"/>
      <c r="AC64" s="525"/>
      <c r="AD64" s="525"/>
      <c r="AE64" s="525"/>
    </row>
    <row r="65" spans="1:31" s="378" customFormat="1">
      <c r="A65" s="313"/>
      <c r="B65" s="313"/>
      <c r="C65" s="313"/>
      <c r="D65" s="313"/>
      <c r="E65" s="313"/>
      <c r="F65" s="380"/>
      <c r="G65" s="380"/>
      <c r="H65" s="380"/>
      <c r="I65" s="380"/>
      <c r="J65" s="380"/>
      <c r="K65" s="380"/>
      <c r="L65" s="380"/>
      <c r="M65" s="313"/>
      <c r="N65" s="313"/>
      <c r="O65" s="313"/>
      <c r="P65" s="313"/>
      <c r="Q65" s="313"/>
      <c r="R65" s="401"/>
      <c r="S65" s="313"/>
      <c r="T65" s="379"/>
      <c r="U65" s="423"/>
      <c r="W65" s="524"/>
      <c r="X65" s="524"/>
      <c r="Y65" s="524"/>
      <c r="Z65" s="524"/>
      <c r="AA65" s="525"/>
      <c r="AB65" s="525"/>
      <c r="AC65" s="525"/>
      <c r="AD65" s="525"/>
      <c r="AE65" s="525"/>
    </row>
    <row r="66" spans="1:31" s="378" customFormat="1">
      <c r="A66" s="313"/>
      <c r="B66" s="313"/>
      <c r="C66" s="313"/>
      <c r="D66" s="313"/>
      <c r="E66" s="313"/>
      <c r="F66" s="380"/>
      <c r="G66" s="380"/>
      <c r="H66" s="380"/>
      <c r="I66" s="380"/>
      <c r="J66" s="380"/>
      <c r="K66" s="380"/>
      <c r="L66" s="380"/>
      <c r="M66" s="313"/>
      <c r="N66" s="313"/>
      <c r="O66" s="313"/>
      <c r="P66" s="313"/>
      <c r="Q66" s="313"/>
      <c r="R66" s="401"/>
      <c r="S66" s="313"/>
      <c r="T66" s="379"/>
      <c r="U66" s="423"/>
      <c r="W66" s="524"/>
      <c r="X66" s="524"/>
      <c r="Y66" s="524"/>
      <c r="Z66" s="524"/>
      <c r="AA66" s="525"/>
      <c r="AB66" s="525"/>
      <c r="AC66" s="525"/>
      <c r="AD66" s="525"/>
      <c r="AE66" s="525"/>
    </row>
    <row r="67" spans="1:31">
      <c r="F67" s="380"/>
      <c r="G67" s="380"/>
      <c r="H67" s="380"/>
      <c r="I67" s="380"/>
      <c r="J67" s="380"/>
      <c r="K67" s="380"/>
      <c r="L67" s="380"/>
    </row>
    <row r="234" spans="3:4">
      <c r="C234" s="382"/>
      <c r="D234" s="382"/>
    </row>
    <row r="238" spans="3:4">
      <c r="C238" s="382"/>
      <c r="D238" s="382"/>
    </row>
  </sheetData>
  <mergeCells count="13">
    <mergeCell ref="S3:U3"/>
    <mergeCell ref="A4:C4"/>
    <mergeCell ref="B6:B9"/>
    <mergeCell ref="B17:C17"/>
    <mergeCell ref="B18:C18"/>
    <mergeCell ref="B51:B52"/>
    <mergeCell ref="B53:C53"/>
    <mergeCell ref="A54:C54"/>
    <mergeCell ref="B49:C49"/>
    <mergeCell ref="E3:Q3"/>
    <mergeCell ref="A21:C21"/>
    <mergeCell ref="B34:C34"/>
    <mergeCell ref="A36:C36"/>
  </mergeCells>
  <phoneticPr fontId="136" type="noConversion"/>
  <printOptions horizontalCentered="1" verticalCentered="1"/>
  <pageMargins left="0.25" right="0.25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40"/>
  <sheetViews>
    <sheetView showGridLines="0" topLeftCell="A24" zoomScale="80" zoomScaleNormal="80" workbookViewId="0">
      <pane xSplit="4" topLeftCell="E1" activePane="topRight" state="frozen"/>
      <selection activeCell="I25" sqref="I25"/>
      <selection pane="topRight" activeCell="K64" sqref="K64"/>
    </sheetView>
  </sheetViews>
  <sheetFormatPr defaultColWidth="9" defaultRowHeight="13.5"/>
  <cols>
    <col min="1" max="1" width="6.625" style="6" customWidth="1"/>
    <col min="2" max="2" width="8.375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5" style="6" bestFit="1" customWidth="1"/>
    <col min="23" max="23" width="12.125" style="197" customWidth="1"/>
    <col min="24" max="24" width="9.5" style="197" bestFit="1" customWidth="1"/>
    <col min="25" max="31" width="9" style="197"/>
    <col min="32" max="16384" width="9" style="6"/>
  </cols>
  <sheetData>
    <row r="1" spans="1:31" s="5" customFormat="1" ht="30.75" customHeight="1" thickBot="1">
      <c r="A1" s="162" t="s">
        <v>224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  <c r="W1" s="521"/>
      <c r="X1" s="521"/>
      <c r="Y1" s="521"/>
      <c r="Z1" s="521"/>
      <c r="AA1" s="521"/>
      <c r="AB1" s="521"/>
      <c r="AC1" s="521"/>
      <c r="AD1" s="521"/>
      <c r="AE1" s="521"/>
    </row>
    <row r="2" spans="1:31" ht="4.5" customHeight="1">
      <c r="Q2" s="7"/>
      <c r="R2" s="8"/>
      <c r="S2" s="7"/>
      <c r="T2" s="175"/>
      <c r="U2" s="7"/>
    </row>
    <row r="3" spans="1:31" ht="20.25" customHeight="1">
      <c r="E3" s="628" t="s">
        <v>225</v>
      </c>
      <c r="F3" s="629"/>
      <c r="G3" s="629"/>
      <c r="H3" s="629"/>
      <c r="I3" s="629"/>
      <c r="J3" s="629"/>
      <c r="K3" s="629"/>
      <c r="L3" s="629"/>
      <c r="M3" s="629"/>
      <c r="N3" s="629"/>
      <c r="O3" s="629"/>
      <c r="P3" s="629"/>
      <c r="Q3" s="630"/>
      <c r="R3" s="9"/>
      <c r="S3" s="631" t="s">
        <v>230</v>
      </c>
      <c r="T3" s="632"/>
      <c r="U3" s="633"/>
    </row>
    <row r="4" spans="1:31" ht="16.5">
      <c r="A4" s="634" t="s">
        <v>16</v>
      </c>
      <c r="B4" s="635"/>
      <c r="C4" s="636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226</v>
      </c>
      <c r="T4" s="13" t="s">
        <v>29</v>
      </c>
      <c r="U4" s="13" t="s">
        <v>227</v>
      </c>
    </row>
    <row r="5" spans="1:3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31" ht="15.75" customHeight="1">
      <c r="A6" s="18" t="s">
        <v>16</v>
      </c>
      <c r="B6" s="637" t="s">
        <v>32</v>
      </c>
      <c r="C6" s="20" t="s">
        <v>33</v>
      </c>
      <c r="D6" s="10">
        <f>D21+D34</f>
        <v>0</v>
      </c>
      <c r="E6" s="21">
        <f t="shared" ref="E6:P6" si="0">E21+E34+E45</f>
        <v>631</v>
      </c>
      <c r="F6" s="21">
        <f t="shared" si="0"/>
        <v>834</v>
      </c>
      <c r="G6" s="21">
        <f t="shared" si="0"/>
        <v>1231</v>
      </c>
      <c r="H6" s="21">
        <f t="shared" si="0"/>
        <v>723</v>
      </c>
      <c r="I6" s="21">
        <f t="shared" si="0"/>
        <v>1193</v>
      </c>
      <c r="J6" s="21">
        <f t="shared" si="0"/>
        <v>1371</v>
      </c>
      <c r="K6" s="21">
        <f t="shared" si="0"/>
        <v>827</v>
      </c>
      <c r="L6" s="21">
        <f t="shared" si="0"/>
        <v>722</v>
      </c>
      <c r="M6" s="21">
        <f t="shared" si="0"/>
        <v>1676</v>
      </c>
      <c r="N6" s="21">
        <f t="shared" si="0"/>
        <v>631</v>
      </c>
      <c r="O6" s="21">
        <f t="shared" si="0"/>
        <v>1843</v>
      </c>
      <c r="P6" s="21">
        <f t="shared" si="0"/>
        <v>1923</v>
      </c>
      <c r="Q6" s="22">
        <f t="shared" ref="Q6:Q15" si="1">SUM(E6:P6)</f>
        <v>13605</v>
      </c>
      <c r="R6" s="23"/>
      <c r="S6" s="22">
        <f t="shared" ref="S6:S14" si="2">S21+S34</f>
        <v>1583</v>
      </c>
      <c r="T6" s="187">
        <f>IFERROR(P6/S6-1,"")</f>
        <v>0.21478205938092221</v>
      </c>
      <c r="U6" s="22">
        <f>U21+U34</f>
        <v>1629</v>
      </c>
      <c r="V6" s="192"/>
    </row>
    <row r="7" spans="1:31" ht="15.75" hidden="1" customHeight="1">
      <c r="A7" s="25"/>
      <c r="B7" s="638"/>
      <c r="C7" s="27" t="s">
        <v>34</v>
      </c>
      <c r="D7" s="10"/>
      <c r="E7" s="28">
        <f t="shared" ref="E7:P7" si="3">E22+E35</f>
        <v>0</v>
      </c>
      <c r="F7" s="28">
        <f t="shared" si="3"/>
        <v>0</v>
      </c>
      <c r="G7" s="28">
        <f t="shared" si="3"/>
        <v>0</v>
      </c>
      <c r="H7" s="28">
        <f t="shared" si="3"/>
        <v>0</v>
      </c>
      <c r="I7" s="28">
        <f t="shared" si="3"/>
        <v>0</v>
      </c>
      <c r="J7" s="28">
        <f t="shared" si="3"/>
        <v>0</v>
      </c>
      <c r="K7" s="28">
        <f t="shared" si="3"/>
        <v>0</v>
      </c>
      <c r="L7" s="28">
        <f t="shared" si="3"/>
        <v>0</v>
      </c>
      <c r="M7" s="28">
        <f t="shared" si="3"/>
        <v>0</v>
      </c>
      <c r="N7" s="28">
        <f t="shared" si="3"/>
        <v>0</v>
      </c>
      <c r="O7" s="28">
        <f t="shared" si="3"/>
        <v>0</v>
      </c>
      <c r="P7" s="28">
        <f t="shared" si="3"/>
        <v>0</v>
      </c>
      <c r="Q7" s="29">
        <f t="shared" si="1"/>
        <v>0</v>
      </c>
      <c r="R7" s="23"/>
      <c r="S7" s="29">
        <f t="shared" si="2"/>
        <v>0</v>
      </c>
      <c r="T7" s="188" t="str">
        <f t="shared" ref="T7:T16" si="4">IFERROR(P7/S7-1,"")</f>
        <v/>
      </c>
      <c r="U7" s="29">
        <f t="shared" ref="U7:U12" si="5">U22+U35</f>
        <v>0</v>
      </c>
      <c r="V7" s="192"/>
    </row>
    <row r="8" spans="1:31" ht="15.75" hidden="1" customHeight="1">
      <c r="A8" s="25"/>
      <c r="B8" s="638"/>
      <c r="C8" s="27" t="s">
        <v>35</v>
      </c>
      <c r="D8" s="10"/>
      <c r="E8" s="28">
        <f t="shared" ref="E8:P8" si="6">E23+E36+E46</f>
        <v>0</v>
      </c>
      <c r="F8" s="28">
        <f t="shared" si="6"/>
        <v>0</v>
      </c>
      <c r="G8" s="28">
        <f t="shared" si="6"/>
        <v>0</v>
      </c>
      <c r="H8" s="28">
        <f t="shared" si="6"/>
        <v>0</v>
      </c>
      <c r="I8" s="28">
        <f t="shared" si="6"/>
        <v>32</v>
      </c>
      <c r="J8" s="28">
        <f t="shared" si="6"/>
        <v>0</v>
      </c>
      <c r="K8" s="28">
        <f t="shared" si="6"/>
        <v>30</v>
      </c>
      <c r="L8" s="28">
        <f t="shared" si="6"/>
        <v>0</v>
      </c>
      <c r="M8" s="28">
        <f t="shared" si="6"/>
        <v>0</v>
      </c>
      <c r="N8" s="28">
        <f t="shared" si="6"/>
        <v>0</v>
      </c>
      <c r="O8" s="28">
        <f t="shared" si="6"/>
        <v>0</v>
      </c>
      <c r="P8" s="28">
        <f t="shared" si="6"/>
        <v>30</v>
      </c>
      <c r="Q8" s="29">
        <f t="shared" si="1"/>
        <v>92</v>
      </c>
      <c r="R8" s="23"/>
      <c r="S8" s="29">
        <f t="shared" si="2"/>
        <v>0</v>
      </c>
      <c r="T8" s="208" t="str">
        <f t="shared" si="4"/>
        <v/>
      </c>
      <c r="U8" s="29">
        <f t="shared" si="5"/>
        <v>0</v>
      </c>
      <c r="V8" s="192"/>
    </row>
    <row r="9" spans="1:31" ht="15.75" customHeight="1">
      <c r="A9" s="25"/>
      <c r="B9" s="638"/>
      <c r="C9" s="27" t="s">
        <v>85</v>
      </c>
      <c r="D9" s="10"/>
      <c r="E9" s="28">
        <f t="shared" ref="E9:P9" si="7">E24+E37</f>
        <v>1907</v>
      </c>
      <c r="F9" s="28">
        <f t="shared" si="7"/>
        <v>1950</v>
      </c>
      <c r="G9" s="28">
        <f t="shared" si="7"/>
        <v>2476</v>
      </c>
      <c r="H9" s="28">
        <f t="shared" si="7"/>
        <v>1865</v>
      </c>
      <c r="I9" s="28">
        <f t="shared" si="7"/>
        <v>2225</v>
      </c>
      <c r="J9" s="28">
        <f t="shared" si="7"/>
        <v>2774</v>
      </c>
      <c r="K9" s="28">
        <f t="shared" si="7"/>
        <v>1834</v>
      </c>
      <c r="L9" s="28">
        <f t="shared" si="7"/>
        <v>1912</v>
      </c>
      <c r="M9" s="28">
        <f t="shared" si="7"/>
        <v>2336</v>
      </c>
      <c r="N9" s="28">
        <f t="shared" si="7"/>
        <v>2451</v>
      </c>
      <c r="O9" s="28">
        <f t="shared" si="7"/>
        <v>2278</v>
      </c>
      <c r="P9" s="28">
        <f t="shared" si="7"/>
        <v>2274</v>
      </c>
      <c r="Q9" s="29">
        <f t="shared" si="1"/>
        <v>26282</v>
      </c>
      <c r="R9" s="23"/>
      <c r="S9" s="29">
        <f t="shared" si="2"/>
        <v>3337</v>
      </c>
      <c r="T9" s="188">
        <f t="shared" si="4"/>
        <v>-0.31854959544501049</v>
      </c>
      <c r="U9" s="29">
        <f t="shared" si="5"/>
        <v>811</v>
      </c>
      <c r="V9" s="192"/>
    </row>
    <row r="10" spans="1:31" ht="15.75" customHeight="1">
      <c r="A10" s="25"/>
      <c r="B10" s="307"/>
      <c r="C10" s="27" t="s">
        <v>111</v>
      </c>
      <c r="D10" s="10"/>
      <c r="E10" s="28">
        <f t="shared" ref="E10:K15" si="8">E25+E38</f>
        <v>2509</v>
      </c>
      <c r="F10" s="28">
        <f t="shared" si="8"/>
        <v>1958</v>
      </c>
      <c r="G10" s="28">
        <f t="shared" si="8"/>
        <v>2616</v>
      </c>
      <c r="H10" s="28">
        <f t="shared" si="8"/>
        <v>1561</v>
      </c>
      <c r="I10" s="28">
        <f t="shared" si="8"/>
        <v>1958</v>
      </c>
      <c r="J10" s="28">
        <f t="shared" si="8"/>
        <v>2593</v>
      </c>
      <c r="K10" s="28">
        <f t="shared" si="8"/>
        <v>1667</v>
      </c>
      <c r="L10" s="28">
        <f>L25+'2022'!U33</f>
        <v>7751</v>
      </c>
      <c r="M10" s="28">
        <f t="shared" ref="M10:P15" si="9">M25+M38</f>
        <v>2402</v>
      </c>
      <c r="N10" s="28">
        <f t="shared" si="9"/>
        <v>3372</v>
      </c>
      <c r="O10" s="28">
        <f t="shared" si="9"/>
        <v>3679</v>
      </c>
      <c r="P10" s="28">
        <f t="shared" si="9"/>
        <v>3129</v>
      </c>
      <c r="Q10" s="29">
        <f>SUM(E10:P10)</f>
        <v>35195</v>
      </c>
      <c r="R10" s="23"/>
      <c r="S10" s="29">
        <f t="shared" si="2"/>
        <v>3936</v>
      </c>
      <c r="T10" s="208">
        <f t="shared" si="4"/>
        <v>-0.20503048780487809</v>
      </c>
      <c r="U10" s="29">
        <f t="shared" si="5"/>
        <v>5578</v>
      </c>
      <c r="V10" s="192"/>
    </row>
    <row r="11" spans="1:31" ht="15.75" customHeight="1">
      <c r="A11" s="25"/>
      <c r="B11" s="308"/>
      <c r="C11" s="32" t="s">
        <v>47</v>
      </c>
      <c r="D11" s="10"/>
      <c r="E11" s="33">
        <f t="shared" si="8"/>
        <v>35</v>
      </c>
      <c r="F11" s="33">
        <f t="shared" si="8"/>
        <v>45</v>
      </c>
      <c r="G11" s="33">
        <f t="shared" si="8"/>
        <v>0</v>
      </c>
      <c r="H11" s="33">
        <f t="shared" si="8"/>
        <v>0</v>
      </c>
      <c r="I11" s="33">
        <f t="shared" si="8"/>
        <v>0</v>
      </c>
      <c r="J11" s="33">
        <f t="shared" si="8"/>
        <v>0</v>
      </c>
      <c r="K11" s="33">
        <f t="shared" si="8"/>
        <v>0</v>
      </c>
      <c r="L11" s="33">
        <f>L26+L39</f>
        <v>0</v>
      </c>
      <c r="M11" s="33">
        <f t="shared" si="9"/>
        <v>0</v>
      </c>
      <c r="N11" s="33">
        <f t="shared" si="9"/>
        <v>0</v>
      </c>
      <c r="O11" s="33">
        <f t="shared" si="9"/>
        <v>0</v>
      </c>
      <c r="P11" s="33">
        <f t="shared" si="9"/>
        <v>0</v>
      </c>
      <c r="Q11" s="34">
        <f t="shared" si="1"/>
        <v>80</v>
      </c>
      <c r="R11" s="23"/>
      <c r="S11" s="23">
        <f t="shared" si="2"/>
        <v>0</v>
      </c>
      <c r="T11" s="189" t="str">
        <f t="shared" si="4"/>
        <v/>
      </c>
      <c r="U11" s="23">
        <f t="shared" si="5"/>
        <v>262</v>
      </c>
      <c r="V11" s="192"/>
    </row>
    <row r="12" spans="1:31" ht="15.75" customHeight="1">
      <c r="A12" s="25"/>
      <c r="B12" s="308"/>
      <c r="C12" s="32" t="s">
        <v>216</v>
      </c>
      <c r="D12" s="10"/>
      <c r="E12" s="33">
        <f t="shared" si="8"/>
        <v>2571</v>
      </c>
      <c r="F12" s="33">
        <f t="shared" si="8"/>
        <v>2354</v>
      </c>
      <c r="G12" s="33">
        <f t="shared" si="8"/>
        <v>3022</v>
      </c>
      <c r="H12" s="33">
        <f t="shared" si="8"/>
        <v>2664</v>
      </c>
      <c r="I12" s="33">
        <f t="shared" si="8"/>
        <v>2878</v>
      </c>
      <c r="J12" s="33">
        <f t="shared" si="8"/>
        <v>3443</v>
      </c>
      <c r="K12" s="33">
        <f t="shared" si="8"/>
        <v>3131</v>
      </c>
      <c r="L12" s="33">
        <f>L27+L40</f>
        <v>3250</v>
      </c>
      <c r="M12" s="33">
        <f t="shared" si="9"/>
        <v>3420</v>
      </c>
      <c r="N12" s="33">
        <f t="shared" si="9"/>
        <v>3743</v>
      </c>
      <c r="O12" s="33">
        <f t="shared" si="9"/>
        <v>4059</v>
      </c>
      <c r="P12" s="33">
        <f t="shared" si="9"/>
        <v>3235</v>
      </c>
      <c r="Q12" s="34">
        <f t="shared" si="1"/>
        <v>37770</v>
      </c>
      <c r="R12" s="23"/>
      <c r="S12" s="23">
        <f t="shared" si="2"/>
        <v>4067</v>
      </c>
      <c r="T12" s="189">
        <f t="shared" si="4"/>
        <v>-0.20457339562330956</v>
      </c>
      <c r="U12" s="23">
        <f t="shared" si="5"/>
        <v>4541</v>
      </c>
      <c r="V12" s="192"/>
    </row>
    <row r="13" spans="1:31" ht="15.75" customHeight="1">
      <c r="A13" s="25"/>
      <c r="B13" s="307" t="s">
        <v>37</v>
      </c>
      <c r="C13" s="27" t="s">
        <v>57</v>
      </c>
      <c r="D13" s="10"/>
      <c r="E13" s="28">
        <f t="shared" si="8"/>
        <v>0</v>
      </c>
      <c r="F13" s="28">
        <f t="shared" si="8"/>
        <v>0</v>
      </c>
      <c r="G13" s="28">
        <f t="shared" si="8"/>
        <v>0</v>
      </c>
      <c r="H13" s="28">
        <f t="shared" si="8"/>
        <v>0</v>
      </c>
      <c r="I13" s="28">
        <f t="shared" si="8"/>
        <v>0</v>
      </c>
      <c r="J13" s="28">
        <f t="shared" si="8"/>
        <v>0</v>
      </c>
      <c r="K13" s="28">
        <f t="shared" si="8"/>
        <v>0</v>
      </c>
      <c r="L13" s="28">
        <f>L28+L41</f>
        <v>0</v>
      </c>
      <c r="M13" s="28">
        <f t="shared" si="9"/>
        <v>0</v>
      </c>
      <c r="N13" s="28">
        <f t="shared" si="9"/>
        <v>0</v>
      </c>
      <c r="O13" s="28">
        <f t="shared" si="9"/>
        <v>0</v>
      </c>
      <c r="P13" s="28">
        <f t="shared" si="9"/>
        <v>0</v>
      </c>
      <c r="Q13" s="29">
        <f t="shared" si="1"/>
        <v>0</v>
      </c>
      <c r="R13" s="23"/>
      <c r="S13" s="29">
        <f t="shared" si="2"/>
        <v>0</v>
      </c>
      <c r="T13" s="188" t="str">
        <f t="shared" si="4"/>
        <v/>
      </c>
      <c r="U13" s="29">
        <f>U28+U41</f>
        <v>209</v>
      </c>
      <c r="V13" s="192"/>
    </row>
    <row r="14" spans="1:31" ht="15.75" hidden="1" customHeight="1">
      <c r="A14" s="25"/>
      <c r="B14" s="308" t="s">
        <v>38</v>
      </c>
      <c r="C14" s="36" t="s">
        <v>115</v>
      </c>
      <c r="D14" s="10"/>
      <c r="E14" s="33">
        <f t="shared" si="8"/>
        <v>0</v>
      </c>
      <c r="F14" s="33">
        <f t="shared" si="8"/>
        <v>0</v>
      </c>
      <c r="G14" s="33">
        <f t="shared" si="8"/>
        <v>0</v>
      </c>
      <c r="H14" s="33">
        <f t="shared" si="8"/>
        <v>0</v>
      </c>
      <c r="I14" s="33">
        <f t="shared" si="8"/>
        <v>0</v>
      </c>
      <c r="J14" s="33">
        <f t="shared" si="8"/>
        <v>0</v>
      </c>
      <c r="K14" s="33">
        <f t="shared" si="8"/>
        <v>0</v>
      </c>
      <c r="L14" s="33">
        <f>L29+L42</f>
        <v>0</v>
      </c>
      <c r="M14" s="33">
        <f t="shared" si="9"/>
        <v>0</v>
      </c>
      <c r="N14" s="33">
        <f t="shared" si="9"/>
        <v>0</v>
      </c>
      <c r="O14" s="33">
        <f t="shared" si="9"/>
        <v>0</v>
      </c>
      <c r="P14" s="33">
        <f t="shared" si="9"/>
        <v>0</v>
      </c>
      <c r="Q14" s="34">
        <f t="shared" si="1"/>
        <v>0</v>
      </c>
      <c r="R14" s="23"/>
      <c r="S14" s="23">
        <f t="shared" si="2"/>
        <v>0</v>
      </c>
      <c r="T14" s="189" t="str">
        <f t="shared" si="4"/>
        <v/>
      </c>
      <c r="U14" s="23">
        <f>U29+U42</f>
        <v>0</v>
      </c>
      <c r="V14" s="192"/>
    </row>
    <row r="15" spans="1:31" ht="15.75" customHeight="1">
      <c r="A15" s="150"/>
      <c r="B15" s="639" t="s">
        <v>94</v>
      </c>
      <c r="C15" s="640"/>
      <c r="D15" s="10"/>
      <c r="E15" s="151">
        <f t="shared" si="8"/>
        <v>7653</v>
      </c>
      <c r="F15" s="151">
        <f t="shared" si="8"/>
        <v>7141</v>
      </c>
      <c r="G15" s="151">
        <f t="shared" si="8"/>
        <v>9345</v>
      </c>
      <c r="H15" s="151">
        <f t="shared" si="8"/>
        <v>6813</v>
      </c>
      <c r="I15" s="151">
        <f t="shared" si="8"/>
        <v>8254</v>
      </c>
      <c r="J15" s="151">
        <f t="shared" si="8"/>
        <v>10181</v>
      </c>
      <c r="K15" s="151">
        <f t="shared" si="8"/>
        <v>7459</v>
      </c>
      <c r="L15" s="151">
        <f>L30+L43</f>
        <v>8027</v>
      </c>
      <c r="M15" s="151">
        <f t="shared" si="9"/>
        <v>9834</v>
      </c>
      <c r="N15" s="151">
        <f t="shared" si="9"/>
        <v>10197</v>
      </c>
      <c r="O15" s="151">
        <f t="shared" si="9"/>
        <v>11859</v>
      </c>
      <c r="P15" s="151">
        <f t="shared" si="9"/>
        <v>10561</v>
      </c>
      <c r="Q15" s="152">
        <f t="shared" si="1"/>
        <v>107324</v>
      </c>
      <c r="R15" s="23"/>
      <c r="S15" s="170">
        <f>SUM(S6:S14)</f>
        <v>12923</v>
      </c>
      <c r="T15" s="190">
        <f t="shared" si="4"/>
        <v>-0.18277489746962783</v>
      </c>
      <c r="U15" s="170">
        <f>SUM(U6:U14)</f>
        <v>13030</v>
      </c>
      <c r="V15" s="192"/>
    </row>
    <row r="16" spans="1:31" ht="15.75" customHeight="1">
      <c r="A16" s="39"/>
      <c r="B16" s="641" t="s">
        <v>80</v>
      </c>
      <c r="C16" s="642"/>
      <c r="D16" s="153"/>
      <c r="E16" s="193">
        <f t="shared" ref="E16:P16" si="10">E15+E47</f>
        <v>7653</v>
      </c>
      <c r="F16" s="193">
        <f t="shared" si="10"/>
        <v>7141</v>
      </c>
      <c r="G16" s="193">
        <f t="shared" si="10"/>
        <v>9345</v>
      </c>
      <c r="H16" s="193">
        <f t="shared" si="10"/>
        <v>6813</v>
      </c>
      <c r="I16" s="193">
        <f t="shared" si="10"/>
        <v>8286</v>
      </c>
      <c r="J16" s="193">
        <f t="shared" si="10"/>
        <v>10181</v>
      </c>
      <c r="K16" s="193">
        <f t="shared" si="10"/>
        <v>7489</v>
      </c>
      <c r="L16" s="193">
        <f t="shared" si="10"/>
        <v>8027</v>
      </c>
      <c r="M16" s="193">
        <f t="shared" si="10"/>
        <v>9834</v>
      </c>
      <c r="N16" s="193">
        <f t="shared" si="10"/>
        <v>10197</v>
      </c>
      <c r="O16" s="193">
        <f t="shared" si="10"/>
        <v>11859</v>
      </c>
      <c r="P16" s="193">
        <f t="shared" si="10"/>
        <v>10591</v>
      </c>
      <c r="Q16" s="194">
        <f>SUM(E16:P16)</f>
        <v>107416</v>
      </c>
      <c r="R16" s="195"/>
      <c r="S16" s="194">
        <f>S15+S47</f>
        <v>12923</v>
      </c>
      <c r="T16" s="196">
        <f t="shared" si="4"/>
        <v>-0.18045345508008981</v>
      </c>
      <c r="U16" s="194">
        <f>U15+U47</f>
        <v>13174</v>
      </c>
      <c r="V16" s="192"/>
    </row>
    <row r="17" spans="1:22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49"/>
      <c r="U17" s="49"/>
    </row>
    <row r="18" spans="1:22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53"/>
      <c r="U18" s="53"/>
    </row>
    <row r="19" spans="1:22" ht="16.5">
      <c r="A19" s="634" t="s">
        <v>39</v>
      </c>
      <c r="B19" s="635"/>
      <c r="C19" s="636"/>
      <c r="D19" s="10"/>
      <c r="E19" s="11" t="s">
        <v>2</v>
      </c>
      <c r="F19" s="12" t="s">
        <v>18</v>
      </c>
      <c r="G19" s="12" t="s">
        <v>19</v>
      </c>
      <c r="H19" s="12" t="s">
        <v>20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226</v>
      </c>
      <c r="T19" s="13" t="s">
        <v>29</v>
      </c>
      <c r="U19" s="13" t="s">
        <v>227</v>
      </c>
    </row>
    <row r="20" spans="1:22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22" ht="15.75" customHeight="1">
      <c r="A21" s="18" t="s">
        <v>43</v>
      </c>
      <c r="B21" s="637" t="s">
        <v>32</v>
      </c>
      <c r="C21" s="20" t="s">
        <v>33</v>
      </c>
      <c r="D21" s="10"/>
      <c r="E21" s="21">
        <v>534</v>
      </c>
      <c r="F21" s="21">
        <v>720</v>
      </c>
      <c r="G21" s="21">
        <v>802</v>
      </c>
      <c r="H21" s="21">
        <v>675</v>
      </c>
      <c r="I21" s="21">
        <v>1089</v>
      </c>
      <c r="J21" s="21">
        <v>1349</v>
      </c>
      <c r="K21" s="21">
        <v>799</v>
      </c>
      <c r="L21" s="21">
        <v>592</v>
      </c>
      <c r="M21" s="21">
        <v>1511</v>
      </c>
      <c r="N21" s="21">
        <v>555</v>
      </c>
      <c r="O21" s="21">
        <v>1725</v>
      </c>
      <c r="P21" s="21">
        <v>1851</v>
      </c>
      <c r="Q21" s="22">
        <f t="shared" ref="Q21:Q28" si="11">SUM(E21:P21)</f>
        <v>12202</v>
      </c>
      <c r="R21" s="23"/>
      <c r="S21" s="21">
        <v>1455</v>
      </c>
      <c r="T21" s="180">
        <f t="shared" ref="T21:T30" si="12">IFERROR(P21/S21-1,"")</f>
        <v>0.27216494845360817</v>
      </c>
      <c r="U21" s="22">
        <v>1423</v>
      </c>
      <c r="V21" s="192"/>
    </row>
    <row r="22" spans="1:22" ht="15.75" hidden="1" customHeight="1">
      <c r="A22" s="25"/>
      <c r="B22" s="638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11"/>
        <v>0</v>
      </c>
      <c r="R22" s="23"/>
      <c r="S22" s="28"/>
      <c r="T22" s="198" t="str">
        <f t="shared" si="12"/>
        <v/>
      </c>
      <c r="U22" s="29"/>
      <c r="V22" s="192"/>
    </row>
    <row r="23" spans="1:22" ht="15.75" hidden="1" customHeight="1">
      <c r="A23" s="25"/>
      <c r="B23" s="638"/>
      <c r="C23" s="27" t="s">
        <v>35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11"/>
        <v>0</v>
      </c>
      <c r="R23" s="23"/>
      <c r="S23" s="28"/>
      <c r="T23" s="198" t="str">
        <f t="shared" si="12"/>
        <v/>
      </c>
      <c r="U23" s="29"/>
      <c r="V23" s="192"/>
    </row>
    <row r="24" spans="1:22" ht="15.75" customHeight="1">
      <c r="A24" s="25"/>
      <c r="B24" s="638"/>
      <c r="C24" s="27" t="s">
        <v>223</v>
      </c>
      <c r="D24" s="10"/>
      <c r="E24" s="28">
        <v>1159</v>
      </c>
      <c r="F24" s="28">
        <v>1123</v>
      </c>
      <c r="G24" s="28">
        <v>1562</v>
      </c>
      <c r="H24" s="28">
        <v>1429</v>
      </c>
      <c r="I24" s="28">
        <v>1823</v>
      </c>
      <c r="J24" s="28">
        <v>2517</v>
      </c>
      <c r="K24" s="28">
        <v>1363</v>
      </c>
      <c r="L24" s="28">
        <v>1426</v>
      </c>
      <c r="M24" s="28">
        <v>1792</v>
      </c>
      <c r="N24" s="28">
        <v>1687</v>
      </c>
      <c r="O24" s="28">
        <v>1756</v>
      </c>
      <c r="P24" s="28">
        <v>1529</v>
      </c>
      <c r="Q24" s="29">
        <f t="shared" si="11"/>
        <v>19166</v>
      </c>
      <c r="R24" s="23"/>
      <c r="S24" s="28">
        <v>2514</v>
      </c>
      <c r="T24" s="181">
        <f t="shared" si="12"/>
        <v>-0.39180588703261732</v>
      </c>
      <c r="U24" s="29">
        <v>350</v>
      </c>
      <c r="V24" s="192"/>
    </row>
    <row r="25" spans="1:22" ht="15.75" customHeight="1">
      <c r="A25" s="25"/>
      <c r="B25" s="307"/>
      <c r="C25" s="27" t="s">
        <v>110</v>
      </c>
      <c r="D25" s="10"/>
      <c r="E25" s="28">
        <v>1607</v>
      </c>
      <c r="F25" s="28">
        <v>1103</v>
      </c>
      <c r="G25" s="28">
        <v>1914</v>
      </c>
      <c r="H25" s="28">
        <v>1409</v>
      </c>
      <c r="I25" s="28">
        <v>1791</v>
      </c>
      <c r="J25" s="28">
        <v>2468</v>
      </c>
      <c r="K25" s="28">
        <v>1535</v>
      </c>
      <c r="L25" s="28">
        <v>1901</v>
      </c>
      <c r="M25" s="28">
        <v>1905</v>
      </c>
      <c r="N25" s="28">
        <v>2377</v>
      </c>
      <c r="O25" s="28">
        <v>2762</v>
      </c>
      <c r="P25" s="28">
        <v>2680</v>
      </c>
      <c r="Q25" s="29">
        <f t="shared" si="11"/>
        <v>23452</v>
      </c>
      <c r="R25" s="23"/>
      <c r="S25" s="28">
        <v>2790</v>
      </c>
      <c r="T25" s="208">
        <f t="shared" si="12"/>
        <v>-3.9426523297491078E-2</v>
      </c>
      <c r="U25" s="29">
        <v>4254</v>
      </c>
      <c r="V25" s="192"/>
    </row>
    <row r="26" spans="1:22" ht="15.75" customHeight="1">
      <c r="A26" s="25"/>
      <c r="B26" s="308"/>
      <c r="C26" s="32" t="s">
        <v>217</v>
      </c>
      <c r="D26" s="10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4">
        <f t="shared" si="11"/>
        <v>0</v>
      </c>
      <c r="R26" s="23"/>
      <c r="S26" s="33"/>
      <c r="T26" s="182" t="str">
        <f t="shared" si="12"/>
        <v/>
      </c>
      <c r="U26" s="34">
        <v>4</v>
      </c>
      <c r="V26" s="192"/>
    </row>
    <row r="27" spans="1:22" ht="15.75" customHeight="1">
      <c r="A27" s="25"/>
      <c r="B27" s="308"/>
      <c r="C27" s="32" t="s">
        <v>216</v>
      </c>
      <c r="D27" s="10"/>
      <c r="E27" s="33">
        <v>2257</v>
      </c>
      <c r="F27" s="33">
        <v>2154</v>
      </c>
      <c r="G27" s="33">
        <v>2582</v>
      </c>
      <c r="H27" s="33">
        <v>2504</v>
      </c>
      <c r="I27" s="33">
        <v>2872</v>
      </c>
      <c r="J27" s="33">
        <v>3412</v>
      </c>
      <c r="K27" s="33">
        <v>3005</v>
      </c>
      <c r="L27" s="33">
        <v>2873</v>
      </c>
      <c r="M27" s="33">
        <v>3000</v>
      </c>
      <c r="N27" s="33">
        <v>2993</v>
      </c>
      <c r="O27" s="33">
        <v>3027</v>
      </c>
      <c r="P27" s="33">
        <v>2389</v>
      </c>
      <c r="Q27" s="34">
        <f t="shared" si="11"/>
        <v>33068</v>
      </c>
      <c r="R27" s="23"/>
      <c r="S27" s="33">
        <v>3815</v>
      </c>
      <c r="T27" s="182">
        <f t="shared" si="12"/>
        <v>-0.37378768020969855</v>
      </c>
      <c r="U27" s="34">
        <v>4102</v>
      </c>
      <c r="V27" s="192"/>
    </row>
    <row r="28" spans="1:22" ht="15.75" customHeight="1">
      <c r="A28" s="25"/>
      <c r="B28" s="307" t="s">
        <v>37</v>
      </c>
      <c r="C28" s="27" t="s">
        <v>56</v>
      </c>
      <c r="D28" s="10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9">
        <f t="shared" si="11"/>
        <v>0</v>
      </c>
      <c r="R28" s="23"/>
      <c r="S28" s="28"/>
      <c r="T28" s="181" t="str">
        <f t="shared" si="12"/>
        <v/>
      </c>
      <c r="U28" s="29">
        <v>197</v>
      </c>
      <c r="V28" s="192"/>
    </row>
    <row r="29" spans="1:22" ht="15.75" hidden="1" customHeight="1">
      <c r="A29" s="25"/>
      <c r="B29" s="308" t="s">
        <v>38</v>
      </c>
      <c r="C29" s="36" t="s">
        <v>115</v>
      </c>
      <c r="D29" s="10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"/>
      <c r="R29" s="23"/>
      <c r="S29" s="33"/>
      <c r="T29" s="182" t="str">
        <f t="shared" si="12"/>
        <v/>
      </c>
      <c r="U29" s="34"/>
      <c r="V29" s="192"/>
    </row>
    <row r="30" spans="1:22" ht="15.75" customHeight="1">
      <c r="A30" s="39"/>
      <c r="B30" s="626" t="s">
        <v>81</v>
      </c>
      <c r="C30" s="627"/>
      <c r="D30" s="42"/>
      <c r="E30" s="43">
        <f t="shared" ref="E30:P30" si="13">SUM(E21:E29)</f>
        <v>5557</v>
      </c>
      <c r="F30" s="43">
        <f t="shared" si="13"/>
        <v>5100</v>
      </c>
      <c r="G30" s="43">
        <f t="shared" si="13"/>
        <v>6860</v>
      </c>
      <c r="H30" s="43">
        <f t="shared" si="13"/>
        <v>6017</v>
      </c>
      <c r="I30" s="43">
        <f t="shared" si="13"/>
        <v>7575</v>
      </c>
      <c r="J30" s="43">
        <f t="shared" si="13"/>
        <v>9746</v>
      </c>
      <c r="K30" s="43">
        <f t="shared" si="13"/>
        <v>6702</v>
      </c>
      <c r="L30" s="43">
        <f t="shared" si="13"/>
        <v>6792</v>
      </c>
      <c r="M30" s="43">
        <f t="shared" si="13"/>
        <v>8208</v>
      </c>
      <c r="N30" s="43">
        <f t="shared" si="13"/>
        <v>7612</v>
      </c>
      <c r="O30" s="43">
        <f t="shared" si="13"/>
        <v>9270</v>
      </c>
      <c r="P30" s="43">
        <f t="shared" si="13"/>
        <v>8449</v>
      </c>
      <c r="Q30" s="44">
        <f>SUM(E30:P30)</f>
        <v>87888</v>
      </c>
      <c r="R30" s="45"/>
      <c r="S30" s="43">
        <f>SUM(S21:S29)</f>
        <v>10574</v>
      </c>
      <c r="T30" s="183">
        <f t="shared" si="12"/>
        <v>-0.20096463022508038</v>
      </c>
      <c r="U30" s="44">
        <f>SUM(U21:U29)</f>
        <v>10330</v>
      </c>
      <c r="V30" s="192"/>
    </row>
    <row r="31" spans="1:22" ht="12" customHeight="1">
      <c r="A31" s="42"/>
      <c r="B31" s="42"/>
      <c r="C31" s="42"/>
      <c r="D31" s="10"/>
      <c r="E31" s="54"/>
      <c r="F31" s="54"/>
      <c r="G31" s="54"/>
      <c r="H31" s="200"/>
      <c r="I31" s="54"/>
      <c r="J31" s="54"/>
      <c r="K31" s="200"/>
      <c r="L31" s="54"/>
      <c r="M31" s="54"/>
      <c r="N31" s="54"/>
      <c r="O31" s="200"/>
      <c r="P31" s="54"/>
      <c r="Q31" s="191"/>
      <c r="R31" s="50"/>
      <c r="S31" s="201"/>
      <c r="T31" s="179"/>
      <c r="U31" s="54"/>
      <c r="V31" s="192"/>
    </row>
    <row r="32" spans="1:22" ht="16.5">
      <c r="A32" s="634" t="s">
        <v>45</v>
      </c>
      <c r="B32" s="635"/>
      <c r="C32" s="636"/>
      <c r="D32" s="10"/>
      <c r="E32" s="11" t="s">
        <v>2</v>
      </c>
      <c r="F32" s="12" t="s">
        <v>18</v>
      </c>
      <c r="G32" s="12" t="s">
        <v>19</v>
      </c>
      <c r="H32" s="12" t="s">
        <v>20</v>
      </c>
      <c r="I32" s="12" t="s">
        <v>21</v>
      </c>
      <c r="J32" s="12" t="s">
        <v>22</v>
      </c>
      <c r="K32" s="12" t="s">
        <v>8</v>
      </c>
      <c r="L32" s="12" t="s">
        <v>24</v>
      </c>
      <c r="M32" s="12" t="s">
        <v>25</v>
      </c>
      <c r="N32" s="12" t="s">
        <v>26</v>
      </c>
      <c r="O32" s="12" t="s">
        <v>27</v>
      </c>
      <c r="P32" s="12" t="s">
        <v>28</v>
      </c>
      <c r="Q32" s="13" t="s">
        <v>16</v>
      </c>
      <c r="R32" s="14"/>
      <c r="S32" s="13" t="s">
        <v>226</v>
      </c>
      <c r="T32" s="13" t="s">
        <v>29</v>
      </c>
      <c r="U32" s="13" t="s">
        <v>227</v>
      </c>
      <c r="V32" s="192"/>
    </row>
    <row r="33" spans="1:31" ht="2.25" customHeight="1">
      <c r="A33" s="10"/>
      <c r="B33" s="10"/>
      <c r="C33" s="10"/>
      <c r="D33" s="10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0"/>
      <c r="S33" s="54"/>
      <c r="T33" s="179"/>
      <c r="U33" s="54"/>
      <c r="V33" s="192"/>
    </row>
    <row r="34" spans="1:31" ht="15.75" customHeight="1">
      <c r="A34" s="18" t="s">
        <v>43</v>
      </c>
      <c r="B34" s="637" t="s">
        <v>32</v>
      </c>
      <c r="C34" s="20" t="s">
        <v>33</v>
      </c>
      <c r="D34" s="10"/>
      <c r="E34" s="21">
        <v>97</v>
      </c>
      <c r="F34" s="21">
        <v>114</v>
      </c>
      <c r="G34" s="21">
        <v>429</v>
      </c>
      <c r="H34" s="21">
        <v>48</v>
      </c>
      <c r="I34" s="21">
        <v>104</v>
      </c>
      <c r="J34" s="21">
        <v>22</v>
      </c>
      <c r="K34" s="21">
        <v>28</v>
      </c>
      <c r="L34" s="21">
        <v>130</v>
      </c>
      <c r="M34" s="21">
        <v>165</v>
      </c>
      <c r="N34" s="21">
        <v>76</v>
      </c>
      <c r="O34" s="21">
        <v>118</v>
      </c>
      <c r="P34" s="21">
        <v>72</v>
      </c>
      <c r="Q34" s="22">
        <f t="shared" ref="Q34:Q41" si="14">SUM(E34:P34)</f>
        <v>1403</v>
      </c>
      <c r="R34" s="23"/>
      <c r="S34" s="21">
        <v>128</v>
      </c>
      <c r="T34" s="180">
        <f t="shared" ref="T34:T48" si="15">IFERROR(P34/S34-1,"")</f>
        <v>-0.4375</v>
      </c>
      <c r="U34" s="22">
        <v>206</v>
      </c>
      <c r="V34" s="192"/>
    </row>
    <row r="35" spans="1:31" ht="15.75" customHeight="1">
      <c r="A35" s="25"/>
      <c r="B35" s="638"/>
      <c r="C35" s="27" t="s">
        <v>34</v>
      </c>
      <c r="D35" s="10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9">
        <f t="shared" si="14"/>
        <v>0</v>
      </c>
      <c r="R35" s="23"/>
      <c r="S35" s="28"/>
      <c r="T35" s="181" t="str">
        <f t="shared" si="15"/>
        <v/>
      </c>
      <c r="U35" s="29"/>
      <c r="V35" s="192"/>
    </row>
    <row r="36" spans="1:31" ht="15.75" customHeight="1">
      <c r="A36" s="25"/>
      <c r="B36" s="638"/>
      <c r="C36" s="27" t="s">
        <v>35</v>
      </c>
      <c r="D36" s="10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9">
        <f t="shared" si="14"/>
        <v>0</v>
      </c>
      <c r="R36" s="23"/>
      <c r="S36" s="28"/>
      <c r="T36" s="208" t="str">
        <f t="shared" si="15"/>
        <v/>
      </c>
      <c r="U36" s="29"/>
      <c r="V36" s="192"/>
    </row>
    <row r="37" spans="1:31" ht="15.75" customHeight="1">
      <c r="A37" s="25"/>
      <c r="B37" s="638"/>
      <c r="C37" s="27" t="s">
        <v>85</v>
      </c>
      <c r="D37" s="10"/>
      <c r="E37" s="28">
        <v>748</v>
      </c>
      <c r="F37" s="28">
        <v>827</v>
      </c>
      <c r="G37" s="28">
        <v>914</v>
      </c>
      <c r="H37" s="28">
        <v>436</v>
      </c>
      <c r="I37" s="28">
        <v>402</v>
      </c>
      <c r="J37" s="28">
        <v>257</v>
      </c>
      <c r="K37" s="28">
        <v>471</v>
      </c>
      <c r="L37" s="28">
        <v>486</v>
      </c>
      <c r="M37" s="28">
        <v>544</v>
      </c>
      <c r="N37" s="28">
        <v>764</v>
      </c>
      <c r="O37" s="28">
        <v>522</v>
      </c>
      <c r="P37" s="28">
        <v>745</v>
      </c>
      <c r="Q37" s="29">
        <f t="shared" si="14"/>
        <v>7116</v>
      </c>
      <c r="R37" s="23"/>
      <c r="S37" s="28">
        <v>823</v>
      </c>
      <c r="T37" s="181">
        <f t="shared" si="15"/>
        <v>-9.4775212636694972E-2</v>
      </c>
      <c r="U37" s="29">
        <v>461</v>
      </c>
      <c r="V37" s="192"/>
    </row>
    <row r="38" spans="1:31" ht="15.75" customHeight="1">
      <c r="A38" s="25"/>
      <c r="B38" s="307"/>
      <c r="C38" s="27" t="s">
        <v>110</v>
      </c>
      <c r="D38" s="10"/>
      <c r="E38" s="28">
        <v>902</v>
      </c>
      <c r="F38" s="28">
        <v>855</v>
      </c>
      <c r="G38" s="28">
        <v>702</v>
      </c>
      <c r="H38" s="28">
        <v>152</v>
      </c>
      <c r="I38" s="28">
        <v>167</v>
      </c>
      <c r="J38" s="28">
        <v>125</v>
      </c>
      <c r="K38" s="29">
        <v>132</v>
      </c>
      <c r="L38" s="439">
        <v>242</v>
      </c>
      <c r="M38" s="28">
        <v>497</v>
      </c>
      <c r="N38" s="28">
        <v>995</v>
      </c>
      <c r="O38" s="28">
        <v>917</v>
      </c>
      <c r="P38" s="28">
        <v>449</v>
      </c>
      <c r="Q38" s="29">
        <f t="shared" si="14"/>
        <v>6135</v>
      </c>
      <c r="R38" s="23"/>
      <c r="S38" s="28">
        <v>1146</v>
      </c>
      <c r="T38" s="208">
        <f t="shared" si="15"/>
        <v>-0.60820244328097739</v>
      </c>
      <c r="U38" s="29">
        <v>1324</v>
      </c>
      <c r="V38" s="192"/>
    </row>
    <row r="39" spans="1:31" ht="15.75" customHeight="1">
      <c r="A39" s="25"/>
      <c r="B39" s="308"/>
      <c r="C39" s="32" t="s">
        <v>48</v>
      </c>
      <c r="D39" s="10"/>
      <c r="E39" s="33">
        <v>35</v>
      </c>
      <c r="F39" s="33">
        <v>45</v>
      </c>
      <c r="G39" s="33">
        <v>0</v>
      </c>
      <c r="H39" s="33"/>
      <c r="I39" s="33"/>
      <c r="J39" s="33"/>
      <c r="K39" s="33"/>
      <c r="L39" s="33"/>
      <c r="M39" s="33"/>
      <c r="N39" s="33"/>
      <c r="O39" s="33"/>
      <c r="P39" s="33"/>
      <c r="Q39" s="34">
        <f t="shared" si="14"/>
        <v>80</v>
      </c>
      <c r="R39" s="23"/>
      <c r="S39" s="33"/>
      <c r="T39" s="182" t="str">
        <f t="shared" si="15"/>
        <v/>
      </c>
      <c r="U39" s="34">
        <v>258</v>
      </c>
      <c r="V39" s="192"/>
    </row>
    <row r="40" spans="1:31" ht="15.75" customHeight="1">
      <c r="A40" s="25"/>
      <c r="B40" s="308"/>
      <c r="C40" s="32" t="s">
        <v>216</v>
      </c>
      <c r="D40" s="10"/>
      <c r="E40" s="33">
        <v>314</v>
      </c>
      <c r="F40" s="33">
        <v>200</v>
      </c>
      <c r="G40" s="33">
        <v>440</v>
      </c>
      <c r="H40" s="33">
        <v>160</v>
      </c>
      <c r="I40" s="33">
        <v>6</v>
      </c>
      <c r="J40" s="33">
        <v>31</v>
      </c>
      <c r="K40" s="33">
        <v>126</v>
      </c>
      <c r="L40" s="33">
        <v>377</v>
      </c>
      <c r="M40" s="33">
        <v>420</v>
      </c>
      <c r="N40" s="33">
        <v>750</v>
      </c>
      <c r="O40" s="33">
        <v>1032</v>
      </c>
      <c r="P40" s="33">
        <v>846</v>
      </c>
      <c r="Q40" s="34">
        <f t="shared" si="14"/>
        <v>4702</v>
      </c>
      <c r="R40" s="23"/>
      <c r="S40" s="33">
        <v>252</v>
      </c>
      <c r="T40" s="182">
        <f t="shared" si="15"/>
        <v>2.3571428571428572</v>
      </c>
      <c r="U40" s="34">
        <v>439</v>
      </c>
      <c r="V40" s="192"/>
    </row>
    <row r="41" spans="1:31" ht="15.75" customHeight="1">
      <c r="A41" s="25"/>
      <c r="B41" s="307" t="s">
        <v>37</v>
      </c>
      <c r="C41" s="27" t="s">
        <v>56</v>
      </c>
      <c r="D41" s="10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9">
        <f t="shared" si="14"/>
        <v>0</v>
      </c>
      <c r="R41" s="23"/>
      <c r="S41" s="28"/>
      <c r="T41" s="181" t="str">
        <f t="shared" si="15"/>
        <v/>
      </c>
      <c r="U41" s="29">
        <v>12</v>
      </c>
      <c r="V41" s="192"/>
    </row>
    <row r="42" spans="1:31" ht="15.75" hidden="1" customHeight="1">
      <c r="A42" s="25"/>
      <c r="B42" s="308" t="s">
        <v>38</v>
      </c>
      <c r="C42" s="36" t="s">
        <v>114</v>
      </c>
      <c r="D42" s="10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4"/>
      <c r="R42" s="23"/>
      <c r="S42" s="33"/>
      <c r="T42" s="300" t="str">
        <f t="shared" si="15"/>
        <v/>
      </c>
      <c r="U42" s="34"/>
      <c r="V42" s="192"/>
    </row>
    <row r="43" spans="1:31" ht="15.75" customHeight="1">
      <c r="A43" s="39"/>
      <c r="B43" s="626" t="s">
        <v>97</v>
      </c>
      <c r="C43" s="627"/>
      <c r="D43" s="42"/>
      <c r="E43" s="43">
        <f t="shared" ref="E43:P43" si="16">SUM(E34:E42)</f>
        <v>2096</v>
      </c>
      <c r="F43" s="43">
        <f t="shared" si="16"/>
        <v>2041</v>
      </c>
      <c r="G43" s="43">
        <f t="shared" si="16"/>
        <v>2485</v>
      </c>
      <c r="H43" s="43">
        <f t="shared" si="16"/>
        <v>796</v>
      </c>
      <c r="I43" s="43">
        <f t="shared" si="16"/>
        <v>679</v>
      </c>
      <c r="J43" s="43">
        <f t="shared" si="16"/>
        <v>435</v>
      </c>
      <c r="K43" s="43">
        <f t="shared" si="16"/>
        <v>757</v>
      </c>
      <c r="L43" s="43">
        <f t="shared" si="16"/>
        <v>1235</v>
      </c>
      <c r="M43" s="43">
        <f t="shared" si="16"/>
        <v>1626</v>
      </c>
      <c r="N43" s="43">
        <f t="shared" si="16"/>
        <v>2585</v>
      </c>
      <c r="O43" s="43">
        <f t="shared" si="16"/>
        <v>2589</v>
      </c>
      <c r="P43" s="43">
        <f t="shared" si="16"/>
        <v>2112</v>
      </c>
      <c r="Q43" s="44">
        <f>SUM(E43:P43)</f>
        <v>19436</v>
      </c>
      <c r="R43" s="45"/>
      <c r="S43" s="43">
        <f>SUM(S34:S42)</f>
        <v>2349</v>
      </c>
      <c r="T43" s="183">
        <f t="shared" si="15"/>
        <v>-0.10089399744572158</v>
      </c>
      <c r="U43" s="44">
        <f>SUM(U34:U42)</f>
        <v>2700</v>
      </c>
      <c r="V43" s="192"/>
    </row>
    <row r="44" spans="1:31" ht="2.25" customHeight="1">
      <c r="A44" s="42"/>
      <c r="B44" s="42"/>
      <c r="C44" s="42"/>
      <c r="D44" s="10"/>
      <c r="E44" s="59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60"/>
      <c r="S44" s="34"/>
      <c r="T44" s="182" t="str">
        <f t="shared" si="15"/>
        <v/>
      </c>
      <c r="U44" s="34"/>
      <c r="V44" s="192"/>
    </row>
    <row r="45" spans="1:31" ht="15.75" customHeight="1">
      <c r="A45" s="199" t="s">
        <v>46</v>
      </c>
      <c r="B45" s="643" t="s">
        <v>32</v>
      </c>
      <c r="C45" s="62" t="s">
        <v>33</v>
      </c>
      <c r="D45" s="17"/>
      <c r="E45" s="64"/>
      <c r="F45" s="65"/>
      <c r="G45" s="65"/>
      <c r="H45" s="65"/>
      <c r="I45" s="65"/>
      <c r="J45" s="65"/>
      <c r="K45" s="65"/>
      <c r="L45" s="172"/>
      <c r="M45" s="172"/>
      <c r="N45" s="65"/>
      <c r="O45" s="65"/>
      <c r="P45" s="65"/>
      <c r="Q45" s="65"/>
      <c r="R45" s="23"/>
      <c r="S45" s="65"/>
      <c r="T45" s="184" t="str">
        <f t="shared" si="15"/>
        <v/>
      </c>
      <c r="U45" s="65">
        <v>144</v>
      </c>
      <c r="V45" s="192"/>
    </row>
    <row r="46" spans="1:31" ht="15.75" customHeight="1">
      <c r="A46" s="204"/>
      <c r="B46" s="644"/>
      <c r="C46" s="36" t="s">
        <v>229</v>
      </c>
      <c r="D46" s="17"/>
      <c r="E46" s="171"/>
      <c r="F46" s="171"/>
      <c r="G46" s="171"/>
      <c r="H46" s="171"/>
      <c r="I46" s="171">
        <v>32</v>
      </c>
      <c r="J46" s="171"/>
      <c r="K46" s="171">
        <v>30</v>
      </c>
      <c r="L46" s="205"/>
      <c r="M46" s="205"/>
      <c r="N46" s="171"/>
      <c r="O46" s="171"/>
      <c r="P46" s="171">
        <v>30</v>
      </c>
      <c r="Q46" s="23">
        <f>SUM(E46:P46)</f>
        <v>92</v>
      </c>
      <c r="R46" s="23"/>
      <c r="S46" s="171"/>
      <c r="T46" s="216" t="str">
        <f t="shared" si="15"/>
        <v/>
      </c>
      <c r="U46" s="23"/>
      <c r="V46" s="192"/>
    </row>
    <row r="47" spans="1:31" ht="15.75" customHeight="1">
      <c r="A47" s="150"/>
      <c r="B47" s="639" t="s">
        <v>95</v>
      </c>
      <c r="C47" s="640"/>
      <c r="D47" s="42"/>
      <c r="E47" s="43">
        <f t="shared" ref="E47:Q47" si="17">E46+E45</f>
        <v>0</v>
      </c>
      <c r="F47" s="43">
        <f t="shared" si="17"/>
        <v>0</v>
      </c>
      <c r="G47" s="43">
        <f t="shared" si="17"/>
        <v>0</v>
      </c>
      <c r="H47" s="43">
        <f t="shared" si="17"/>
        <v>0</v>
      </c>
      <c r="I47" s="43">
        <f t="shared" si="17"/>
        <v>32</v>
      </c>
      <c r="J47" s="43">
        <f t="shared" si="17"/>
        <v>0</v>
      </c>
      <c r="K47" s="43">
        <f t="shared" si="17"/>
        <v>30</v>
      </c>
      <c r="L47" s="43">
        <f t="shared" si="17"/>
        <v>0</v>
      </c>
      <c r="M47" s="43">
        <f t="shared" si="17"/>
        <v>0</v>
      </c>
      <c r="N47" s="43">
        <f t="shared" si="17"/>
        <v>0</v>
      </c>
      <c r="O47" s="43">
        <f t="shared" si="17"/>
        <v>0</v>
      </c>
      <c r="P47" s="43">
        <f t="shared" si="17"/>
        <v>30</v>
      </c>
      <c r="Q47" s="44">
        <f t="shared" si="17"/>
        <v>92</v>
      </c>
      <c r="R47" s="45"/>
      <c r="S47" s="43">
        <f>S46+S45</f>
        <v>0</v>
      </c>
      <c r="T47" s="183" t="str">
        <f t="shared" si="15"/>
        <v/>
      </c>
      <c r="U47" s="44">
        <f>U46+U45</f>
        <v>144</v>
      </c>
      <c r="V47" s="192"/>
    </row>
    <row r="48" spans="1:31" s="562" customFormat="1" ht="15.75" customHeight="1">
      <c r="A48" s="645" t="s">
        <v>96</v>
      </c>
      <c r="B48" s="646"/>
      <c r="C48" s="647"/>
      <c r="D48" s="555"/>
      <c r="E48" s="556">
        <f t="shared" ref="E48:Q48" si="18">E47+E43</f>
        <v>2096</v>
      </c>
      <c r="F48" s="556">
        <f t="shared" si="18"/>
        <v>2041</v>
      </c>
      <c r="G48" s="556">
        <f t="shared" si="18"/>
        <v>2485</v>
      </c>
      <c r="H48" s="556">
        <f t="shared" si="18"/>
        <v>796</v>
      </c>
      <c r="I48" s="556">
        <f t="shared" si="18"/>
        <v>711</v>
      </c>
      <c r="J48" s="556">
        <f t="shared" si="18"/>
        <v>435</v>
      </c>
      <c r="K48" s="556">
        <f t="shared" si="18"/>
        <v>787</v>
      </c>
      <c r="L48" s="556">
        <f t="shared" si="18"/>
        <v>1235</v>
      </c>
      <c r="M48" s="556">
        <f t="shared" si="18"/>
        <v>1626</v>
      </c>
      <c r="N48" s="556">
        <f t="shared" si="18"/>
        <v>2585</v>
      </c>
      <c r="O48" s="556">
        <f t="shared" si="18"/>
        <v>2589</v>
      </c>
      <c r="P48" s="556">
        <f t="shared" si="18"/>
        <v>2142</v>
      </c>
      <c r="Q48" s="557">
        <f t="shared" si="18"/>
        <v>19528</v>
      </c>
      <c r="R48" s="558"/>
      <c r="S48" s="556">
        <f>S47+S43</f>
        <v>2349</v>
      </c>
      <c r="T48" s="559">
        <f t="shared" si="15"/>
        <v>-8.8122605363984641E-2</v>
      </c>
      <c r="U48" s="557">
        <f>U47+U43</f>
        <v>2844</v>
      </c>
      <c r="V48" s="560"/>
      <c r="W48" s="561"/>
      <c r="X48" s="561"/>
      <c r="Y48" s="561"/>
      <c r="Z48" s="561"/>
      <c r="AA48" s="561"/>
      <c r="AB48" s="561"/>
      <c r="AC48" s="561"/>
      <c r="AD48" s="561"/>
      <c r="AE48" s="561"/>
    </row>
    <row r="49" spans="1:31" ht="9.75" customHeight="1">
      <c r="A49" s="144"/>
      <c r="B49" s="144"/>
      <c r="C49" s="144"/>
      <c r="H49" s="200"/>
      <c r="K49" s="200"/>
      <c r="Q49" s="191"/>
      <c r="V49" s="192"/>
    </row>
    <row r="50" spans="1:31">
      <c r="A50" s="648" t="s">
        <v>221</v>
      </c>
      <c r="B50" s="649"/>
      <c r="C50" s="289" t="s">
        <v>207</v>
      </c>
      <c r="E50" s="292">
        <v>843</v>
      </c>
      <c r="F50" s="291">
        <v>885</v>
      </c>
      <c r="G50" s="293">
        <v>1033</v>
      </c>
      <c r="H50" s="293">
        <v>1008</v>
      </c>
      <c r="I50" s="293">
        <v>1135</v>
      </c>
      <c r="J50" s="293">
        <v>1487</v>
      </c>
      <c r="K50" s="293">
        <v>1161</v>
      </c>
      <c r="L50" s="293">
        <v>1194</v>
      </c>
      <c r="M50" s="294">
        <v>1284</v>
      </c>
      <c r="N50" s="294">
        <v>1223</v>
      </c>
      <c r="O50" s="294">
        <v>1243</v>
      </c>
      <c r="P50" s="294">
        <v>941</v>
      </c>
      <c r="Q50" s="294">
        <f>SUM(E50:P50)</f>
        <v>13437</v>
      </c>
      <c r="V50" s="192"/>
    </row>
    <row r="51" spans="1:31">
      <c r="A51" s="285"/>
      <c r="B51" s="299"/>
      <c r="C51" s="290" t="s">
        <v>206</v>
      </c>
      <c r="E51" s="295">
        <v>220</v>
      </c>
      <c r="F51" s="296">
        <v>91</v>
      </c>
      <c r="G51" s="296">
        <v>280</v>
      </c>
      <c r="H51" s="296">
        <v>48</v>
      </c>
      <c r="I51" s="296">
        <v>0</v>
      </c>
      <c r="J51" s="296">
        <v>9</v>
      </c>
      <c r="K51" s="296">
        <v>31</v>
      </c>
      <c r="L51" s="296">
        <v>272</v>
      </c>
      <c r="M51" s="297">
        <v>264</v>
      </c>
      <c r="N51" s="297">
        <v>522</v>
      </c>
      <c r="O51" s="297">
        <v>714</v>
      </c>
      <c r="P51" s="297">
        <v>539</v>
      </c>
      <c r="Q51" s="297">
        <f>SUM(E51:P51)</f>
        <v>2990</v>
      </c>
      <c r="V51" s="192"/>
    </row>
    <row r="52" spans="1:31">
      <c r="A52" s="286"/>
      <c r="B52" s="287"/>
      <c r="C52" s="288" t="s">
        <v>208</v>
      </c>
      <c r="E52" s="295">
        <f>SUM(E50:E51)</f>
        <v>1063</v>
      </c>
      <c r="F52" s="295">
        <f>SUM(F50:F51)</f>
        <v>976</v>
      </c>
      <c r="G52" s="295">
        <f>SUM(G50:G51)</f>
        <v>1313</v>
      </c>
      <c r="H52" s="295">
        <f t="shared" ref="H52:Q52" si="19">SUM(H50:H51)</f>
        <v>1056</v>
      </c>
      <c r="I52" s="295">
        <f t="shared" si="19"/>
        <v>1135</v>
      </c>
      <c r="J52" s="295">
        <f t="shared" si="19"/>
        <v>1496</v>
      </c>
      <c r="K52" s="295">
        <f t="shared" si="19"/>
        <v>1192</v>
      </c>
      <c r="L52" s="295">
        <f t="shared" si="19"/>
        <v>1466</v>
      </c>
      <c r="M52" s="295">
        <f t="shared" si="19"/>
        <v>1548</v>
      </c>
      <c r="N52" s="295">
        <f t="shared" si="19"/>
        <v>1745</v>
      </c>
      <c r="O52" s="295">
        <f t="shared" si="19"/>
        <v>1957</v>
      </c>
      <c r="P52" s="295">
        <f t="shared" si="19"/>
        <v>1480</v>
      </c>
      <c r="Q52" s="297">
        <f t="shared" si="19"/>
        <v>16427</v>
      </c>
      <c r="V52" s="192"/>
    </row>
    <row r="53" spans="1:31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1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192"/>
      <c r="W53" s="522"/>
      <c r="X53" s="522"/>
      <c r="Y53" s="522"/>
      <c r="Z53" s="522"/>
      <c r="AA53" s="522"/>
      <c r="AB53" s="522"/>
      <c r="AC53" s="522"/>
      <c r="AD53" s="522"/>
      <c r="AE53" s="522"/>
    </row>
    <row r="54" spans="1:31">
      <c r="A54" s="648" t="s">
        <v>205</v>
      </c>
      <c r="B54" s="649"/>
      <c r="C54" s="289" t="s">
        <v>207</v>
      </c>
      <c r="E54" s="292">
        <v>0</v>
      </c>
      <c r="F54" s="291">
        <v>0</v>
      </c>
      <c r="G54" s="293">
        <v>0</v>
      </c>
      <c r="H54" s="293">
        <v>0</v>
      </c>
      <c r="I54" s="293">
        <v>0</v>
      </c>
      <c r="J54" s="293">
        <v>0</v>
      </c>
      <c r="K54" s="293">
        <v>0</v>
      </c>
      <c r="L54" s="293">
        <v>0</v>
      </c>
      <c r="M54" s="293">
        <v>0</v>
      </c>
      <c r="N54" s="294">
        <v>819</v>
      </c>
      <c r="O54" s="294">
        <v>979</v>
      </c>
      <c r="P54" s="294">
        <v>1008</v>
      </c>
      <c r="Q54" s="294">
        <f>SUM(E54:P54)</f>
        <v>2806</v>
      </c>
      <c r="V54" s="192"/>
    </row>
    <row r="55" spans="1:31">
      <c r="A55" s="285"/>
      <c r="B55" s="299" t="s">
        <v>209</v>
      </c>
      <c r="C55" s="290" t="s">
        <v>206</v>
      </c>
      <c r="E55" s="295">
        <v>158</v>
      </c>
      <c r="F55" s="296">
        <v>4</v>
      </c>
      <c r="G55" s="296">
        <v>50</v>
      </c>
      <c r="H55" s="296">
        <v>0</v>
      </c>
      <c r="I55" s="296">
        <v>0</v>
      </c>
      <c r="J55" s="296">
        <v>0</v>
      </c>
      <c r="K55" s="296">
        <v>0</v>
      </c>
      <c r="L55" s="296">
        <v>0</v>
      </c>
      <c r="M55" s="296">
        <v>0</v>
      </c>
      <c r="N55" s="297">
        <v>0</v>
      </c>
      <c r="O55" s="297">
        <v>38</v>
      </c>
      <c r="P55" s="297">
        <v>35</v>
      </c>
      <c r="Q55" s="297">
        <f>SUM(E55:P55)</f>
        <v>285</v>
      </c>
      <c r="V55" s="192"/>
    </row>
    <row r="56" spans="1:31">
      <c r="A56" s="286"/>
      <c r="B56" s="287"/>
      <c r="C56" s="288" t="s">
        <v>208</v>
      </c>
      <c r="E56" s="295">
        <f>SUM(E54:E55)</f>
        <v>158</v>
      </c>
      <c r="F56" s="295">
        <f>SUM(F54:F55)</f>
        <v>4</v>
      </c>
      <c r="G56" s="295">
        <f>SUM(G54:G55)</f>
        <v>50</v>
      </c>
      <c r="H56" s="295">
        <f t="shared" ref="H56:Q56" si="20">SUM(H54:H55)</f>
        <v>0</v>
      </c>
      <c r="I56" s="295">
        <f t="shared" si="20"/>
        <v>0</v>
      </c>
      <c r="J56" s="295">
        <f t="shared" si="20"/>
        <v>0</v>
      </c>
      <c r="K56" s="295">
        <f t="shared" si="20"/>
        <v>0</v>
      </c>
      <c r="L56" s="295">
        <f t="shared" si="20"/>
        <v>0</v>
      </c>
      <c r="M56" s="295">
        <f t="shared" si="20"/>
        <v>0</v>
      </c>
      <c r="N56" s="295">
        <f t="shared" si="20"/>
        <v>819</v>
      </c>
      <c r="O56" s="295">
        <f t="shared" si="20"/>
        <v>1017</v>
      </c>
      <c r="P56" s="295">
        <f t="shared" si="20"/>
        <v>1043</v>
      </c>
      <c r="Q56" s="297">
        <f t="shared" si="20"/>
        <v>3091</v>
      </c>
      <c r="V56" s="192"/>
    </row>
    <row r="57" spans="1:31" s="72" customFormat="1">
      <c r="A57" s="6"/>
      <c r="B57" s="6"/>
      <c r="C57" s="6"/>
      <c r="D57" s="6"/>
      <c r="E57" s="6"/>
      <c r="F57" s="210"/>
      <c r="G57" s="210"/>
      <c r="H57" s="210"/>
      <c r="I57" s="210"/>
      <c r="J57" s="21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192"/>
      <c r="W57" s="522"/>
      <c r="X57" s="522"/>
      <c r="Y57" s="522"/>
      <c r="Z57" s="522"/>
      <c r="AA57" s="522"/>
      <c r="AB57" s="522"/>
      <c r="AC57" s="522"/>
      <c r="AD57" s="522"/>
      <c r="AE57" s="522"/>
    </row>
    <row r="58" spans="1:31" s="72" customFormat="1">
      <c r="A58" s="6"/>
      <c r="B58" s="6"/>
      <c r="C58" s="6"/>
      <c r="D58" s="6"/>
      <c r="E58" s="6"/>
      <c r="F58" s="210"/>
      <c r="G58" s="211"/>
      <c r="H58" s="210"/>
      <c r="I58" s="210"/>
      <c r="J58" s="200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  <c r="W58" s="522"/>
      <c r="X58" s="522"/>
      <c r="Y58" s="522"/>
      <c r="Z58" s="522"/>
      <c r="AA58" s="522"/>
      <c r="AB58" s="522"/>
      <c r="AC58" s="522"/>
      <c r="AD58" s="522"/>
      <c r="AE58" s="522"/>
    </row>
    <row r="59" spans="1:31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0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  <c r="W59" s="522"/>
      <c r="X59" s="522"/>
      <c r="Y59" s="522"/>
      <c r="Z59" s="522"/>
      <c r="AA59" s="522"/>
      <c r="AB59" s="522"/>
      <c r="AC59" s="522"/>
      <c r="AD59" s="522"/>
      <c r="AE59" s="522"/>
    </row>
    <row r="60" spans="1:31" s="72" customFormat="1">
      <c r="A60" s="6"/>
      <c r="B60" s="6"/>
      <c r="C60" s="6"/>
      <c r="D60" s="6"/>
      <c r="E60" s="6"/>
      <c r="F60" s="210"/>
      <c r="G60" s="211"/>
      <c r="H60" s="211"/>
      <c r="I60" s="211"/>
      <c r="J60" s="20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  <c r="W60" s="522"/>
      <c r="X60" s="522"/>
      <c r="Y60" s="522"/>
      <c r="Z60" s="522"/>
      <c r="AA60" s="522"/>
      <c r="AB60" s="522"/>
      <c r="AC60" s="522"/>
      <c r="AD60" s="522"/>
      <c r="AE60" s="522"/>
    </row>
    <row r="61" spans="1:31" s="72" customFormat="1">
      <c r="A61" s="6"/>
      <c r="B61" s="6"/>
      <c r="C61" s="6"/>
      <c r="D61" s="6"/>
      <c r="E61" s="6"/>
      <c r="F61" s="210"/>
      <c r="G61" s="211"/>
      <c r="H61" s="211"/>
      <c r="I61" s="211"/>
      <c r="J61" s="211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  <c r="W61" s="522"/>
      <c r="X61" s="522"/>
      <c r="Y61" s="522"/>
      <c r="Z61" s="522"/>
      <c r="AA61" s="522"/>
      <c r="AB61" s="522"/>
      <c r="AC61" s="522"/>
      <c r="AD61" s="522"/>
      <c r="AE61" s="522"/>
    </row>
    <row r="62" spans="1:31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  <c r="W62" s="522"/>
      <c r="X62" s="522"/>
      <c r="Y62" s="522"/>
      <c r="Z62" s="522"/>
      <c r="AA62" s="522"/>
      <c r="AB62" s="522"/>
      <c r="AC62" s="522"/>
      <c r="AD62" s="522"/>
      <c r="AE62" s="522"/>
    </row>
    <row r="63" spans="1:31" s="72" customFormat="1">
      <c r="A63" s="6"/>
      <c r="B63" s="6"/>
      <c r="C63" s="6"/>
      <c r="D63" s="6"/>
      <c r="E63" s="6"/>
      <c r="F63" s="210"/>
      <c r="G63" s="210"/>
      <c r="H63" s="210"/>
      <c r="I63" s="210"/>
      <c r="J63" s="210"/>
      <c r="K63" s="210"/>
      <c r="L63" s="210"/>
      <c r="M63" s="6"/>
      <c r="N63" s="6"/>
      <c r="O63" s="6"/>
      <c r="P63" s="6"/>
      <c r="Q63" s="6"/>
      <c r="S63" s="6"/>
      <c r="T63" s="186"/>
      <c r="U63" s="6"/>
      <c r="V63" s="6"/>
      <c r="W63" s="522"/>
      <c r="X63" s="522"/>
      <c r="Y63" s="522"/>
      <c r="Z63" s="522"/>
      <c r="AA63" s="522"/>
      <c r="AB63" s="522"/>
      <c r="AC63" s="522"/>
      <c r="AD63" s="522"/>
      <c r="AE63" s="522"/>
    </row>
    <row r="64" spans="1:31" s="72" customFormat="1">
      <c r="A64" s="6"/>
      <c r="B64" s="6"/>
      <c r="C64" s="6"/>
      <c r="D64" s="6"/>
      <c r="E64" s="6"/>
      <c r="F64" s="210"/>
      <c r="G64" s="210"/>
      <c r="H64" s="210"/>
      <c r="I64" s="210"/>
      <c r="J64" s="210"/>
      <c r="K64" s="210"/>
      <c r="L64" s="210"/>
      <c r="M64" s="6"/>
      <c r="N64" s="6"/>
      <c r="O64" s="6"/>
      <c r="P64" s="6"/>
      <c r="Q64" s="6"/>
      <c r="S64" s="6"/>
      <c r="T64" s="186"/>
      <c r="U64" s="6"/>
      <c r="V64" s="6"/>
      <c r="W64" s="522"/>
      <c r="X64" s="522"/>
      <c r="Y64" s="522"/>
      <c r="Z64" s="522"/>
      <c r="AA64" s="522"/>
      <c r="AB64" s="522"/>
      <c r="AC64" s="522"/>
      <c r="AD64" s="522"/>
      <c r="AE64" s="522"/>
    </row>
    <row r="65" spans="1:31" s="72" customFormat="1">
      <c r="A65" s="6"/>
      <c r="B65" s="6"/>
      <c r="C65" s="6"/>
      <c r="D65" s="6"/>
      <c r="E65" s="6"/>
      <c r="F65" s="210"/>
      <c r="G65" s="210"/>
      <c r="H65" s="210"/>
      <c r="I65" s="210"/>
      <c r="J65" s="210"/>
      <c r="K65" s="210"/>
      <c r="L65" s="210"/>
      <c r="M65" s="6"/>
      <c r="N65" s="6"/>
      <c r="O65" s="6"/>
      <c r="P65" s="6"/>
      <c r="Q65" s="6"/>
      <c r="S65" s="6"/>
      <c r="T65" s="186"/>
      <c r="U65" s="6"/>
      <c r="V65" s="6"/>
      <c r="W65" s="522"/>
      <c r="X65" s="522"/>
      <c r="Y65" s="522"/>
      <c r="Z65" s="522"/>
      <c r="AA65" s="522"/>
      <c r="AB65" s="522"/>
      <c r="AC65" s="522"/>
      <c r="AD65" s="522"/>
      <c r="AE65" s="522"/>
    </row>
    <row r="66" spans="1:31" s="72" customFormat="1">
      <c r="A66" s="6"/>
      <c r="B66" s="6"/>
      <c r="C66" s="6"/>
      <c r="D66" s="6"/>
      <c r="E66" s="6"/>
      <c r="F66" s="210"/>
      <c r="G66" s="210"/>
      <c r="H66" s="210"/>
      <c r="I66" s="210"/>
      <c r="J66" s="210"/>
      <c r="K66" s="210"/>
      <c r="L66" s="210"/>
      <c r="M66" s="6"/>
      <c r="N66" s="6"/>
      <c r="O66" s="6"/>
      <c r="P66" s="6"/>
      <c r="Q66" s="6"/>
      <c r="S66" s="6"/>
      <c r="T66" s="186"/>
      <c r="U66" s="6"/>
      <c r="V66" s="6"/>
      <c r="W66" s="522"/>
      <c r="X66" s="522"/>
      <c r="Y66" s="522"/>
      <c r="Z66" s="522"/>
      <c r="AA66" s="522"/>
      <c r="AB66" s="522"/>
      <c r="AC66" s="522"/>
      <c r="AD66" s="522"/>
      <c r="AE66" s="522"/>
    </row>
    <row r="67" spans="1:31" s="72" customFormat="1">
      <c r="A67" s="6"/>
      <c r="B67" s="6"/>
      <c r="C67" s="6"/>
      <c r="D67" s="6"/>
      <c r="E67" s="6"/>
      <c r="F67" s="210"/>
      <c r="G67" s="210"/>
      <c r="H67" s="210"/>
      <c r="I67" s="210"/>
      <c r="J67" s="210"/>
      <c r="K67" s="210"/>
      <c r="L67" s="210"/>
      <c r="M67" s="6"/>
      <c r="N67" s="6"/>
      <c r="O67" s="6"/>
      <c r="P67" s="6"/>
      <c r="Q67" s="6"/>
      <c r="S67" s="6"/>
      <c r="T67" s="186"/>
      <c r="U67" s="6"/>
      <c r="V67" s="6"/>
      <c r="W67" s="522"/>
      <c r="X67" s="522"/>
      <c r="Y67" s="522"/>
      <c r="Z67" s="522"/>
      <c r="AA67" s="522"/>
      <c r="AB67" s="522"/>
      <c r="AC67" s="522"/>
      <c r="AD67" s="522"/>
      <c r="AE67" s="522"/>
    </row>
    <row r="68" spans="1:31" s="72" customFormat="1">
      <c r="A68" s="6"/>
      <c r="B68" s="6"/>
      <c r="C68" s="6"/>
      <c r="D68" s="6"/>
      <c r="E68" s="6"/>
      <c r="F68" s="210"/>
      <c r="G68" s="210"/>
      <c r="H68" s="210"/>
      <c r="I68" s="210"/>
      <c r="J68" s="210"/>
      <c r="K68" s="210"/>
      <c r="L68" s="210"/>
      <c r="M68" s="6"/>
      <c r="N68" s="6"/>
      <c r="O68" s="6"/>
      <c r="P68" s="6"/>
      <c r="Q68" s="6"/>
      <c r="S68" s="6"/>
      <c r="T68" s="186"/>
      <c r="U68" s="6"/>
      <c r="V68" s="6"/>
      <c r="W68" s="522"/>
      <c r="X68" s="522"/>
      <c r="Y68" s="522"/>
      <c r="Z68" s="522"/>
      <c r="AA68" s="522"/>
      <c r="AB68" s="522"/>
      <c r="AC68" s="522"/>
      <c r="AD68" s="522"/>
      <c r="AE68" s="522"/>
    </row>
    <row r="69" spans="1:31">
      <c r="F69" s="210"/>
      <c r="G69" s="210"/>
      <c r="H69" s="210"/>
      <c r="I69" s="210"/>
      <c r="J69" s="210"/>
      <c r="K69" s="210"/>
      <c r="L69" s="210"/>
    </row>
    <row r="236" spans="3:4">
      <c r="C236" s="73"/>
      <c r="D236" s="73"/>
    </row>
    <row r="240" spans="3:4">
      <c r="C240" s="73"/>
      <c r="D240" s="73"/>
    </row>
  </sheetData>
  <mergeCells count="17">
    <mergeCell ref="B45:B46"/>
    <mergeCell ref="B47:C47"/>
    <mergeCell ref="A48:C48"/>
    <mergeCell ref="A50:B50"/>
    <mergeCell ref="A54:B54"/>
    <mergeCell ref="B43:C43"/>
    <mergeCell ref="E3:Q3"/>
    <mergeCell ref="S3:U3"/>
    <mergeCell ref="A4:C4"/>
    <mergeCell ref="B6:B9"/>
    <mergeCell ref="B15:C15"/>
    <mergeCell ref="B16:C16"/>
    <mergeCell ref="A19:C19"/>
    <mergeCell ref="B21:B24"/>
    <mergeCell ref="B30:C30"/>
    <mergeCell ref="A32:C32"/>
    <mergeCell ref="B34:B37"/>
  </mergeCells>
  <phoneticPr fontId="136" type="noConversion"/>
  <printOptions horizontalCentered="1" verticalCentered="1"/>
  <pageMargins left="0.25" right="0.25" top="0.75" bottom="0.75" header="0.3" footer="0.3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0"/>
  <sheetViews>
    <sheetView showGridLines="0" topLeftCell="A16" zoomScale="80" zoomScaleNormal="80" workbookViewId="0">
      <pane xSplit="4" topLeftCell="G1" activePane="topRight" state="frozen"/>
      <selection activeCell="I25" sqref="I25"/>
      <selection pane="topRight" activeCell="A48" sqref="A48:XFD48"/>
    </sheetView>
  </sheetViews>
  <sheetFormatPr defaultColWidth="9" defaultRowHeight="13.5"/>
  <cols>
    <col min="1" max="1" width="6.625" style="6" customWidth="1"/>
    <col min="2" max="2" width="8.375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2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219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28" t="s">
        <v>220</v>
      </c>
      <c r="F3" s="629"/>
      <c r="G3" s="629"/>
      <c r="H3" s="629"/>
      <c r="I3" s="629"/>
      <c r="J3" s="629"/>
      <c r="K3" s="629"/>
      <c r="L3" s="629"/>
      <c r="M3" s="629"/>
      <c r="N3" s="629"/>
      <c r="O3" s="629"/>
      <c r="P3" s="629"/>
      <c r="Q3" s="630"/>
      <c r="R3" s="9"/>
      <c r="S3" s="631" t="s">
        <v>228</v>
      </c>
      <c r="T3" s="632"/>
      <c r="U3" s="633"/>
    </row>
    <row r="4" spans="1:21" ht="16.5">
      <c r="A4" s="634" t="s">
        <v>16</v>
      </c>
      <c r="B4" s="635"/>
      <c r="C4" s="636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222</v>
      </c>
      <c r="T4" s="13" t="s">
        <v>29</v>
      </c>
      <c r="U4" s="13" t="s">
        <v>215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37" t="s">
        <v>32</v>
      </c>
      <c r="C6" s="20" t="s">
        <v>33</v>
      </c>
      <c r="D6" s="10">
        <f>D21+D34</f>
        <v>0</v>
      </c>
      <c r="E6" s="21">
        <f t="shared" ref="E6:P6" si="0">E21+E34+E45</f>
        <v>1951</v>
      </c>
      <c r="F6" s="21">
        <f t="shared" si="0"/>
        <v>1574</v>
      </c>
      <c r="G6" s="21">
        <f t="shared" si="0"/>
        <v>2107</v>
      </c>
      <c r="H6" s="21">
        <f t="shared" si="0"/>
        <v>1837</v>
      </c>
      <c r="I6" s="21">
        <f t="shared" si="0"/>
        <v>1764</v>
      </c>
      <c r="J6" s="21">
        <f t="shared" si="0"/>
        <v>1334</v>
      </c>
      <c r="K6" s="21">
        <f t="shared" si="0"/>
        <v>1401</v>
      </c>
      <c r="L6" s="21">
        <f t="shared" si="0"/>
        <v>1355</v>
      </c>
      <c r="M6" s="21">
        <f t="shared" si="0"/>
        <v>1012</v>
      </c>
      <c r="N6" s="21">
        <f t="shared" si="0"/>
        <v>1402</v>
      </c>
      <c r="O6" s="21">
        <f t="shared" si="0"/>
        <v>1491</v>
      </c>
      <c r="P6" s="21">
        <f t="shared" si="0"/>
        <v>1583</v>
      </c>
      <c r="Q6" s="22">
        <f t="shared" ref="Q6:Q15" si="1">SUM(E6:P6)</f>
        <v>18811</v>
      </c>
      <c r="R6" s="23"/>
      <c r="S6" s="22">
        <f t="shared" ref="S6:S14" si="2">S21+S34</f>
        <v>21558</v>
      </c>
      <c r="T6" s="187">
        <f>IFERROR(Q6/S6-1,"")</f>
        <v>-0.12742369422024302</v>
      </c>
      <c r="U6" s="22">
        <f t="shared" ref="U6:U11" si="3">U21+U34</f>
        <v>21200</v>
      </c>
    </row>
    <row r="7" spans="1:21" ht="15.75" hidden="1" customHeight="1">
      <c r="A7" s="25"/>
      <c r="B7" s="638"/>
      <c r="C7" s="27" t="s">
        <v>34</v>
      </c>
      <c r="D7" s="10"/>
      <c r="E7" s="28">
        <f t="shared" ref="E7:P7" si="4">E22+E35</f>
        <v>0</v>
      </c>
      <c r="F7" s="28">
        <f t="shared" si="4"/>
        <v>0</v>
      </c>
      <c r="G7" s="28">
        <f t="shared" si="4"/>
        <v>0</v>
      </c>
      <c r="H7" s="28">
        <f t="shared" si="4"/>
        <v>0</v>
      </c>
      <c r="I7" s="28">
        <f t="shared" si="4"/>
        <v>0</v>
      </c>
      <c r="J7" s="28">
        <f t="shared" si="4"/>
        <v>0</v>
      </c>
      <c r="K7" s="28">
        <f t="shared" si="4"/>
        <v>0</v>
      </c>
      <c r="L7" s="28">
        <f t="shared" si="4"/>
        <v>0</v>
      </c>
      <c r="M7" s="28">
        <f t="shared" si="4"/>
        <v>0</v>
      </c>
      <c r="N7" s="28">
        <f t="shared" si="4"/>
        <v>0</v>
      </c>
      <c r="O7" s="28">
        <f t="shared" si="4"/>
        <v>0</v>
      </c>
      <c r="P7" s="28">
        <f t="shared" si="4"/>
        <v>0</v>
      </c>
      <c r="Q7" s="29">
        <f t="shared" si="1"/>
        <v>0</v>
      </c>
      <c r="R7" s="23"/>
      <c r="S7" s="29">
        <f t="shared" si="2"/>
        <v>0</v>
      </c>
      <c r="T7" s="188" t="str">
        <f t="shared" ref="T7:T16" si="5">IFERROR(Q7/S7-1,"")</f>
        <v/>
      </c>
      <c r="U7" s="29">
        <f t="shared" si="3"/>
        <v>0</v>
      </c>
    </row>
    <row r="8" spans="1:21" ht="15.75" hidden="1" customHeight="1">
      <c r="A8" s="25"/>
      <c r="B8" s="638"/>
      <c r="C8" s="27" t="s">
        <v>35</v>
      </c>
      <c r="D8" s="10"/>
      <c r="E8" s="28">
        <f t="shared" ref="E8:P8" si="6">E23+E36+E46</f>
        <v>0</v>
      </c>
      <c r="F8" s="28">
        <f t="shared" si="6"/>
        <v>0</v>
      </c>
      <c r="G8" s="28">
        <f t="shared" si="6"/>
        <v>0</v>
      </c>
      <c r="H8" s="28">
        <f t="shared" si="6"/>
        <v>0</v>
      </c>
      <c r="I8" s="28">
        <f t="shared" si="6"/>
        <v>0</v>
      </c>
      <c r="J8" s="28">
        <f t="shared" si="6"/>
        <v>0</v>
      </c>
      <c r="K8" s="28">
        <f t="shared" si="6"/>
        <v>0</v>
      </c>
      <c r="L8" s="28">
        <f t="shared" si="6"/>
        <v>0</v>
      </c>
      <c r="M8" s="28">
        <f t="shared" si="6"/>
        <v>0</v>
      </c>
      <c r="N8" s="28">
        <f t="shared" si="6"/>
        <v>0</v>
      </c>
      <c r="O8" s="28">
        <f t="shared" si="6"/>
        <v>0</v>
      </c>
      <c r="P8" s="28">
        <f t="shared" si="6"/>
        <v>0</v>
      </c>
      <c r="Q8" s="29">
        <f t="shared" si="1"/>
        <v>0</v>
      </c>
      <c r="R8" s="23"/>
      <c r="S8" s="29">
        <f t="shared" si="2"/>
        <v>0</v>
      </c>
      <c r="T8" s="208" t="str">
        <f t="shared" si="5"/>
        <v/>
      </c>
      <c r="U8" s="29">
        <f t="shared" si="3"/>
        <v>0</v>
      </c>
    </row>
    <row r="9" spans="1:21" ht="15.75" customHeight="1">
      <c r="A9" s="25"/>
      <c r="B9" s="638"/>
      <c r="C9" s="27" t="s">
        <v>85</v>
      </c>
      <c r="D9" s="10"/>
      <c r="E9" s="28">
        <f t="shared" ref="E9:P15" si="7">E24+E37</f>
        <v>300</v>
      </c>
      <c r="F9" s="28">
        <f t="shared" si="7"/>
        <v>248</v>
      </c>
      <c r="G9" s="28">
        <f t="shared" si="7"/>
        <v>2202</v>
      </c>
      <c r="H9" s="28">
        <f t="shared" si="7"/>
        <v>1754</v>
      </c>
      <c r="I9" s="28">
        <f t="shared" si="7"/>
        <v>1587</v>
      </c>
      <c r="J9" s="28">
        <f t="shared" si="7"/>
        <v>1837</v>
      </c>
      <c r="K9" s="28">
        <f t="shared" si="7"/>
        <v>1450</v>
      </c>
      <c r="L9" s="28">
        <f t="shared" si="7"/>
        <v>2081</v>
      </c>
      <c r="M9" s="28">
        <f t="shared" si="7"/>
        <v>3302</v>
      </c>
      <c r="N9" s="28">
        <f t="shared" si="7"/>
        <v>2660</v>
      </c>
      <c r="O9" s="28">
        <f t="shared" si="7"/>
        <v>2723</v>
      </c>
      <c r="P9" s="28">
        <f t="shared" si="7"/>
        <v>3337</v>
      </c>
      <c r="Q9" s="29">
        <f t="shared" si="1"/>
        <v>23481</v>
      </c>
      <c r="R9" s="23"/>
      <c r="S9" s="29">
        <f t="shared" si="2"/>
        <v>8040</v>
      </c>
      <c r="T9" s="188">
        <f t="shared" si="5"/>
        <v>1.9205223880597013</v>
      </c>
      <c r="U9" s="29">
        <f t="shared" si="3"/>
        <v>13630</v>
      </c>
    </row>
    <row r="10" spans="1:21" ht="15.75" customHeight="1">
      <c r="A10" s="25"/>
      <c r="B10" s="305"/>
      <c r="C10" s="27" t="s">
        <v>111</v>
      </c>
      <c r="D10" s="10"/>
      <c r="E10" s="28">
        <f t="shared" si="7"/>
        <v>4175</v>
      </c>
      <c r="F10" s="28">
        <f t="shared" si="7"/>
        <v>3933</v>
      </c>
      <c r="G10" s="28">
        <f t="shared" si="7"/>
        <v>4153</v>
      </c>
      <c r="H10" s="28">
        <f t="shared" si="7"/>
        <v>5033</v>
      </c>
      <c r="I10" s="28">
        <f t="shared" si="7"/>
        <v>4751</v>
      </c>
      <c r="J10" s="28">
        <f t="shared" si="7"/>
        <v>3678</v>
      </c>
      <c r="K10" s="28">
        <f t="shared" si="7"/>
        <v>3960</v>
      </c>
      <c r="L10" s="28">
        <f t="shared" si="7"/>
        <v>2802</v>
      </c>
      <c r="M10" s="28">
        <f t="shared" si="7"/>
        <v>2866</v>
      </c>
      <c r="N10" s="28">
        <f t="shared" si="7"/>
        <v>2629</v>
      </c>
      <c r="O10" s="28">
        <f t="shared" si="7"/>
        <v>2943</v>
      </c>
      <c r="P10" s="28">
        <f t="shared" si="7"/>
        <v>3936</v>
      </c>
      <c r="Q10" s="29">
        <f>SUM(E10:P10)</f>
        <v>44859</v>
      </c>
      <c r="R10" s="23"/>
      <c r="S10" s="29">
        <f t="shared" si="2"/>
        <v>58754</v>
      </c>
      <c r="T10" s="208">
        <f t="shared" si="5"/>
        <v>-0.23649453654219288</v>
      </c>
      <c r="U10" s="29">
        <f t="shared" si="3"/>
        <v>71452</v>
      </c>
    </row>
    <row r="11" spans="1:21" ht="15.75" customHeight="1">
      <c r="A11" s="25"/>
      <c r="B11" s="306"/>
      <c r="C11" s="32" t="s">
        <v>47</v>
      </c>
      <c r="D11" s="10"/>
      <c r="E11" s="33">
        <f t="shared" si="7"/>
        <v>100</v>
      </c>
      <c r="F11" s="33">
        <f t="shared" si="7"/>
        <v>38</v>
      </c>
      <c r="G11" s="33">
        <f t="shared" si="7"/>
        <v>51</v>
      </c>
      <c r="H11" s="33">
        <f t="shared" si="7"/>
        <v>168</v>
      </c>
      <c r="I11" s="33">
        <f t="shared" si="7"/>
        <v>228</v>
      </c>
      <c r="J11" s="33">
        <f t="shared" si="7"/>
        <v>108</v>
      </c>
      <c r="K11" s="33">
        <f t="shared" si="7"/>
        <v>261</v>
      </c>
      <c r="L11" s="33">
        <f t="shared" si="7"/>
        <v>185</v>
      </c>
      <c r="M11" s="33">
        <f t="shared" si="7"/>
        <v>130</v>
      </c>
      <c r="N11" s="33">
        <f t="shared" si="7"/>
        <v>0</v>
      </c>
      <c r="O11" s="33">
        <f t="shared" si="7"/>
        <v>0</v>
      </c>
      <c r="P11" s="33">
        <f t="shared" si="7"/>
        <v>0</v>
      </c>
      <c r="Q11" s="34">
        <f t="shared" si="1"/>
        <v>1269</v>
      </c>
      <c r="R11" s="23"/>
      <c r="S11" s="23">
        <f t="shared" si="2"/>
        <v>4548</v>
      </c>
      <c r="T11" s="189">
        <f t="shared" si="5"/>
        <v>-0.72097625329815296</v>
      </c>
      <c r="U11" s="23">
        <f t="shared" si="3"/>
        <v>30188</v>
      </c>
    </row>
    <row r="12" spans="1:21" ht="15.75" customHeight="1">
      <c r="A12" s="25"/>
      <c r="B12" s="306"/>
      <c r="C12" s="32" t="s">
        <v>216</v>
      </c>
      <c r="D12" s="10"/>
      <c r="E12" s="33">
        <f>E27+E40</f>
        <v>4613</v>
      </c>
      <c r="F12" s="33">
        <f t="shared" si="7"/>
        <v>3759</v>
      </c>
      <c r="G12" s="33">
        <f t="shared" si="7"/>
        <v>4937</v>
      </c>
      <c r="H12" s="33">
        <f t="shared" si="7"/>
        <v>3781</v>
      </c>
      <c r="I12" s="33">
        <f t="shared" si="7"/>
        <v>3936</v>
      </c>
      <c r="J12" s="33">
        <f t="shared" si="7"/>
        <v>3343</v>
      </c>
      <c r="K12" s="33">
        <f t="shared" si="7"/>
        <v>3636</v>
      </c>
      <c r="L12" s="33">
        <f t="shared" si="7"/>
        <v>3592</v>
      </c>
      <c r="M12" s="33">
        <f t="shared" si="7"/>
        <v>2975</v>
      </c>
      <c r="N12" s="33">
        <f t="shared" si="7"/>
        <v>3504</v>
      </c>
      <c r="O12" s="33">
        <f t="shared" si="7"/>
        <v>3597</v>
      </c>
      <c r="P12" s="33">
        <f t="shared" si="7"/>
        <v>4067</v>
      </c>
      <c r="Q12" s="34">
        <f t="shared" si="1"/>
        <v>45740</v>
      </c>
      <c r="R12" s="23"/>
      <c r="S12" s="23">
        <f t="shared" si="2"/>
        <v>44819</v>
      </c>
      <c r="T12" s="189">
        <f t="shared" si="5"/>
        <v>2.0549320600638188E-2</v>
      </c>
      <c r="U12" s="23"/>
    </row>
    <row r="13" spans="1:21" ht="15.75" customHeight="1">
      <c r="A13" s="25"/>
      <c r="B13" s="305" t="s">
        <v>37</v>
      </c>
      <c r="C13" s="27" t="s">
        <v>57</v>
      </c>
      <c r="D13" s="10"/>
      <c r="E13" s="28">
        <f>E28+E41</f>
        <v>281</v>
      </c>
      <c r="F13" s="28">
        <f t="shared" si="7"/>
        <v>289</v>
      </c>
      <c r="G13" s="28">
        <f t="shared" si="7"/>
        <v>140</v>
      </c>
      <c r="H13" s="28">
        <f t="shared" si="7"/>
        <v>140</v>
      </c>
      <c r="I13" s="28">
        <f t="shared" si="7"/>
        <v>72</v>
      </c>
      <c r="J13" s="28">
        <f t="shared" si="7"/>
        <v>75</v>
      </c>
      <c r="K13" s="28">
        <f t="shared" si="7"/>
        <v>78</v>
      </c>
      <c r="L13" s="28">
        <f t="shared" si="7"/>
        <v>0</v>
      </c>
      <c r="M13" s="28">
        <f t="shared" si="7"/>
        <v>0</v>
      </c>
      <c r="N13" s="28">
        <f t="shared" si="7"/>
        <v>0</v>
      </c>
      <c r="O13" s="28">
        <f t="shared" si="7"/>
        <v>0</v>
      </c>
      <c r="P13" s="28">
        <f t="shared" si="7"/>
        <v>0</v>
      </c>
      <c r="Q13" s="29">
        <f t="shared" si="1"/>
        <v>1075</v>
      </c>
      <c r="R13" s="23"/>
      <c r="S13" s="29">
        <f t="shared" si="2"/>
        <v>4276</v>
      </c>
      <c r="T13" s="188">
        <f t="shared" si="5"/>
        <v>-0.74859681945743684</v>
      </c>
      <c r="U13" s="29">
        <f>U28+U41</f>
        <v>6697</v>
      </c>
    </row>
    <row r="14" spans="1:21" ht="15.75" customHeight="1">
      <c r="A14" s="25"/>
      <c r="B14" s="306" t="s">
        <v>38</v>
      </c>
      <c r="C14" s="36" t="s">
        <v>115</v>
      </c>
      <c r="D14" s="10"/>
      <c r="E14" s="33">
        <f>E29+E42</f>
        <v>0</v>
      </c>
      <c r="F14" s="33">
        <f t="shared" si="7"/>
        <v>0</v>
      </c>
      <c r="G14" s="33">
        <f t="shared" si="7"/>
        <v>0</v>
      </c>
      <c r="H14" s="33">
        <f t="shared" si="7"/>
        <v>0</v>
      </c>
      <c r="I14" s="33">
        <f t="shared" si="7"/>
        <v>0</v>
      </c>
      <c r="J14" s="33">
        <f t="shared" si="7"/>
        <v>0</v>
      </c>
      <c r="K14" s="33">
        <f t="shared" si="7"/>
        <v>0</v>
      </c>
      <c r="L14" s="33">
        <f t="shared" si="7"/>
        <v>0</v>
      </c>
      <c r="M14" s="33">
        <f t="shared" si="7"/>
        <v>0</v>
      </c>
      <c r="N14" s="33">
        <f t="shared" si="7"/>
        <v>0</v>
      </c>
      <c r="O14" s="33">
        <f t="shared" si="7"/>
        <v>0</v>
      </c>
      <c r="P14" s="33">
        <f t="shared" si="7"/>
        <v>0</v>
      </c>
      <c r="Q14" s="34">
        <f t="shared" si="1"/>
        <v>0</v>
      </c>
      <c r="R14" s="23"/>
      <c r="S14" s="23">
        <f t="shared" si="2"/>
        <v>0</v>
      </c>
      <c r="T14" s="189" t="str">
        <f t="shared" si="5"/>
        <v/>
      </c>
      <c r="U14" s="23">
        <f>U29+U42</f>
        <v>518</v>
      </c>
    </row>
    <row r="15" spans="1:21" ht="15.75" customHeight="1">
      <c r="A15" s="150"/>
      <c r="B15" s="639" t="s">
        <v>94</v>
      </c>
      <c r="C15" s="640"/>
      <c r="D15" s="10"/>
      <c r="E15" s="151">
        <f>E30+E43</f>
        <v>10988</v>
      </c>
      <c r="F15" s="151">
        <f t="shared" si="7"/>
        <v>9481</v>
      </c>
      <c r="G15" s="151">
        <f t="shared" si="7"/>
        <v>13158</v>
      </c>
      <c r="H15" s="151">
        <f t="shared" si="7"/>
        <v>12281</v>
      </c>
      <c r="I15" s="151">
        <f t="shared" si="7"/>
        <v>12122</v>
      </c>
      <c r="J15" s="151">
        <f t="shared" si="7"/>
        <v>10159</v>
      </c>
      <c r="K15" s="151">
        <f t="shared" si="7"/>
        <v>10498</v>
      </c>
      <c r="L15" s="151">
        <f t="shared" si="7"/>
        <v>10015</v>
      </c>
      <c r="M15" s="151">
        <f t="shared" si="7"/>
        <v>10285</v>
      </c>
      <c r="N15" s="151">
        <f t="shared" si="7"/>
        <v>10135</v>
      </c>
      <c r="O15" s="151">
        <f t="shared" si="7"/>
        <v>10754</v>
      </c>
      <c r="P15" s="151">
        <f t="shared" si="7"/>
        <v>12923</v>
      </c>
      <c r="Q15" s="152">
        <f t="shared" si="1"/>
        <v>132799</v>
      </c>
      <c r="R15" s="23"/>
      <c r="S15" s="170">
        <f>SUM(S6:S14)</f>
        <v>141995</v>
      </c>
      <c r="T15" s="190">
        <f t="shared" si="5"/>
        <v>-6.4762843762104283E-2</v>
      </c>
      <c r="U15" s="170">
        <f>SUM(U6:U14)</f>
        <v>143685</v>
      </c>
    </row>
    <row r="16" spans="1:21" ht="15.75" customHeight="1">
      <c r="A16" s="39"/>
      <c r="B16" s="641" t="s">
        <v>80</v>
      </c>
      <c r="C16" s="642"/>
      <c r="D16" s="153"/>
      <c r="E16" s="193">
        <f t="shared" ref="E16:P16" si="8">E15+E47</f>
        <v>11420</v>
      </c>
      <c r="F16" s="193">
        <f t="shared" si="8"/>
        <v>9841</v>
      </c>
      <c r="G16" s="193">
        <f t="shared" si="8"/>
        <v>13590</v>
      </c>
      <c r="H16" s="193">
        <f t="shared" si="8"/>
        <v>12713</v>
      </c>
      <c r="I16" s="193">
        <f t="shared" si="8"/>
        <v>12338</v>
      </c>
      <c r="J16" s="193">
        <f t="shared" si="8"/>
        <v>10375</v>
      </c>
      <c r="K16" s="193">
        <f t="shared" si="8"/>
        <v>10786</v>
      </c>
      <c r="L16" s="193">
        <f t="shared" si="8"/>
        <v>10015</v>
      </c>
      <c r="M16" s="193">
        <f t="shared" si="8"/>
        <v>10285</v>
      </c>
      <c r="N16" s="193">
        <f t="shared" si="8"/>
        <v>10195</v>
      </c>
      <c r="O16" s="193">
        <f t="shared" si="8"/>
        <v>10754</v>
      </c>
      <c r="P16" s="193">
        <f t="shared" si="8"/>
        <v>12923</v>
      </c>
      <c r="Q16" s="194">
        <f>SUM(E16:P16)</f>
        <v>135235</v>
      </c>
      <c r="R16" s="195"/>
      <c r="S16" s="194">
        <f>S15+S47</f>
        <v>143309</v>
      </c>
      <c r="T16" s="196">
        <f t="shared" si="5"/>
        <v>-5.633979722138871E-2</v>
      </c>
      <c r="U16" s="194">
        <f>U15+U47</f>
        <v>143685</v>
      </c>
    </row>
    <row r="17" spans="1:30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49"/>
      <c r="U17" s="49"/>
    </row>
    <row r="18" spans="1:30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53"/>
      <c r="U18" s="53"/>
    </row>
    <row r="19" spans="1:30" ht="16.5">
      <c r="A19" s="634" t="s">
        <v>39</v>
      </c>
      <c r="B19" s="635"/>
      <c r="C19" s="636"/>
      <c r="D19" s="10"/>
      <c r="E19" s="11" t="s">
        <v>2</v>
      </c>
      <c r="F19" s="12" t="s">
        <v>18</v>
      </c>
      <c r="G19" s="12" t="s">
        <v>19</v>
      </c>
      <c r="H19" s="12" t="s">
        <v>20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222</v>
      </c>
      <c r="T19" s="13" t="s">
        <v>29</v>
      </c>
      <c r="U19" s="13" t="s">
        <v>215</v>
      </c>
    </row>
    <row r="20" spans="1:30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30" ht="15.75" customHeight="1">
      <c r="A21" s="18" t="s">
        <v>43</v>
      </c>
      <c r="B21" s="637" t="s">
        <v>32</v>
      </c>
      <c r="C21" s="20" t="s">
        <v>33</v>
      </c>
      <c r="D21" s="10"/>
      <c r="E21" s="21">
        <v>1000</v>
      </c>
      <c r="F21" s="21">
        <v>811</v>
      </c>
      <c r="G21" s="21">
        <v>1200</v>
      </c>
      <c r="H21" s="21">
        <v>1000</v>
      </c>
      <c r="I21" s="21">
        <v>1189</v>
      </c>
      <c r="J21" s="21">
        <v>971</v>
      </c>
      <c r="K21" s="21">
        <v>964</v>
      </c>
      <c r="L21" s="21">
        <v>1009</v>
      </c>
      <c r="M21" s="21">
        <v>793</v>
      </c>
      <c r="N21" s="21">
        <v>1046</v>
      </c>
      <c r="O21" s="21">
        <v>1401</v>
      </c>
      <c r="P21" s="21">
        <v>1455</v>
      </c>
      <c r="Q21" s="22">
        <f t="shared" ref="Q21:Q29" si="9">SUM(E21:P21)</f>
        <v>12839</v>
      </c>
      <c r="R21" s="23"/>
      <c r="S21" s="21">
        <v>16674</v>
      </c>
      <c r="T21" s="180">
        <f t="shared" ref="T21:T30" si="10">IFERROR(Q21/S21-1,"")</f>
        <v>-0.22999880052776778</v>
      </c>
      <c r="U21" s="22">
        <v>16381</v>
      </c>
      <c r="W21" s="192"/>
      <c r="X21" s="192"/>
      <c r="Y21" s="192"/>
      <c r="Z21" s="192"/>
    </row>
    <row r="22" spans="1:30" ht="15.75" hidden="1" customHeight="1">
      <c r="A22" s="25"/>
      <c r="B22" s="638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9"/>
        <v>0</v>
      </c>
      <c r="R22" s="23"/>
      <c r="S22" s="28">
        <v>0</v>
      </c>
      <c r="T22" s="198" t="str">
        <f t="shared" si="10"/>
        <v/>
      </c>
      <c r="U22" s="29">
        <v>0</v>
      </c>
    </row>
    <row r="23" spans="1:30" ht="15.75" hidden="1" customHeight="1">
      <c r="A23" s="25"/>
      <c r="B23" s="638"/>
      <c r="C23" s="27" t="s">
        <v>35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9"/>
        <v>0</v>
      </c>
      <c r="R23" s="23"/>
      <c r="S23" s="28">
        <v>0</v>
      </c>
      <c r="T23" s="198" t="str">
        <f t="shared" si="10"/>
        <v/>
      </c>
      <c r="U23" s="29">
        <v>0</v>
      </c>
    </row>
    <row r="24" spans="1:30" ht="15.75" customHeight="1">
      <c r="A24" s="25"/>
      <c r="B24" s="638"/>
      <c r="C24" s="27" t="s">
        <v>223</v>
      </c>
      <c r="D24" s="10"/>
      <c r="E24" s="28">
        <v>280</v>
      </c>
      <c r="F24" s="28">
        <v>248</v>
      </c>
      <c r="G24" s="28">
        <v>2202</v>
      </c>
      <c r="H24" s="28">
        <v>1753</v>
      </c>
      <c r="I24" s="28">
        <v>1585</v>
      </c>
      <c r="J24" s="28">
        <v>1114</v>
      </c>
      <c r="K24" s="28">
        <v>1020</v>
      </c>
      <c r="L24" s="28">
        <v>1422</v>
      </c>
      <c r="M24" s="28">
        <v>1619</v>
      </c>
      <c r="N24" s="28">
        <v>1693</v>
      </c>
      <c r="O24" s="28">
        <v>1963</v>
      </c>
      <c r="P24" s="28">
        <v>2514</v>
      </c>
      <c r="Q24" s="29">
        <f t="shared" si="9"/>
        <v>17413</v>
      </c>
      <c r="R24" s="23"/>
      <c r="S24" s="28">
        <v>3610</v>
      </c>
      <c r="T24" s="181">
        <f t="shared" si="10"/>
        <v>3.8235457063711911</v>
      </c>
      <c r="U24" s="29">
        <v>7841</v>
      </c>
      <c r="W24" s="192"/>
      <c r="X24" s="192"/>
      <c r="Y24" s="192"/>
      <c r="Z24" s="192"/>
    </row>
    <row r="25" spans="1:30" ht="15.75" customHeight="1">
      <c r="A25" s="25"/>
      <c r="B25" s="305"/>
      <c r="C25" s="27" t="s">
        <v>110</v>
      </c>
      <c r="D25" s="10"/>
      <c r="E25" s="28">
        <v>3071</v>
      </c>
      <c r="F25" s="28">
        <v>2960</v>
      </c>
      <c r="G25" s="28">
        <v>3360</v>
      </c>
      <c r="H25" s="28">
        <v>3967</v>
      </c>
      <c r="I25" s="28">
        <v>3977</v>
      </c>
      <c r="J25" s="28">
        <v>2940</v>
      </c>
      <c r="K25" s="28">
        <v>3435</v>
      </c>
      <c r="L25" s="28">
        <v>2317</v>
      </c>
      <c r="M25" s="28">
        <v>2125</v>
      </c>
      <c r="N25" s="28">
        <v>2149</v>
      </c>
      <c r="O25" s="28">
        <v>2337</v>
      </c>
      <c r="P25" s="28">
        <v>2790</v>
      </c>
      <c r="Q25" s="29">
        <f t="shared" si="9"/>
        <v>35428</v>
      </c>
      <c r="R25" s="23"/>
      <c r="S25" s="28">
        <v>43897</v>
      </c>
      <c r="T25" s="208">
        <f t="shared" si="10"/>
        <v>-0.19292890174727206</v>
      </c>
      <c r="U25" s="29">
        <v>55280</v>
      </c>
      <c r="W25" s="192"/>
      <c r="X25" s="192"/>
      <c r="Y25" s="192"/>
      <c r="Z25" s="192"/>
      <c r="AA25" s="192"/>
      <c r="AB25" s="192"/>
      <c r="AC25" s="192"/>
      <c r="AD25" s="192"/>
    </row>
    <row r="26" spans="1:30" ht="15.75" customHeight="1">
      <c r="A26" s="25"/>
      <c r="B26" s="306"/>
      <c r="C26" s="32" t="s">
        <v>217</v>
      </c>
      <c r="D26" s="10"/>
      <c r="E26" s="33"/>
      <c r="F26" s="33"/>
      <c r="G26" s="33">
        <v>2</v>
      </c>
      <c r="H26" s="33"/>
      <c r="I26" s="33"/>
      <c r="J26" s="33">
        <v>2</v>
      </c>
      <c r="K26" s="33"/>
      <c r="L26" s="33"/>
      <c r="M26" s="33"/>
      <c r="N26" s="33"/>
      <c r="O26" s="33"/>
      <c r="P26" s="33"/>
      <c r="Q26" s="34">
        <f t="shared" si="9"/>
        <v>4</v>
      </c>
      <c r="R26" s="23"/>
      <c r="S26" s="33">
        <v>304</v>
      </c>
      <c r="T26" s="182">
        <f t="shared" si="10"/>
        <v>-0.98684210526315785</v>
      </c>
      <c r="U26" s="34">
        <v>22912</v>
      </c>
      <c r="W26" s="192"/>
      <c r="X26" s="192"/>
      <c r="Y26" s="192"/>
      <c r="Z26" s="192"/>
    </row>
    <row r="27" spans="1:30" ht="15.75" customHeight="1">
      <c r="A27" s="25"/>
      <c r="B27" s="306"/>
      <c r="C27" s="32" t="s">
        <v>216</v>
      </c>
      <c r="D27" s="10"/>
      <c r="E27" s="33">
        <v>4302</v>
      </c>
      <c r="F27" s="33">
        <v>3413</v>
      </c>
      <c r="G27" s="33">
        <v>4087</v>
      </c>
      <c r="H27" s="33">
        <v>3415</v>
      </c>
      <c r="I27" s="33">
        <v>3283</v>
      </c>
      <c r="J27" s="33">
        <v>3117</v>
      </c>
      <c r="K27" s="33">
        <v>3210</v>
      </c>
      <c r="L27" s="33">
        <v>3290</v>
      </c>
      <c r="M27" s="33">
        <v>2698</v>
      </c>
      <c r="N27" s="33">
        <v>3157</v>
      </c>
      <c r="O27" s="33">
        <v>3539</v>
      </c>
      <c r="P27" s="33">
        <v>3815</v>
      </c>
      <c r="Q27" s="34">
        <f t="shared" si="9"/>
        <v>41326</v>
      </c>
      <c r="R27" s="23"/>
      <c r="S27" s="33">
        <v>41717</v>
      </c>
      <c r="T27" s="182">
        <f t="shared" si="10"/>
        <v>-9.372677805211338E-3</v>
      </c>
      <c r="U27" s="34"/>
      <c r="W27" s="192"/>
      <c r="X27" s="192"/>
      <c r="Y27" s="192"/>
      <c r="Z27" s="192"/>
      <c r="AA27" s="192"/>
      <c r="AB27" s="192"/>
      <c r="AC27" s="192"/>
      <c r="AD27" s="192"/>
    </row>
    <row r="28" spans="1:30" ht="15.75" customHeight="1">
      <c r="A28" s="25"/>
      <c r="B28" s="305" t="s">
        <v>37</v>
      </c>
      <c r="C28" s="27" t="s">
        <v>56</v>
      </c>
      <c r="D28" s="10"/>
      <c r="E28" s="28">
        <v>134</v>
      </c>
      <c r="F28" s="28">
        <v>147</v>
      </c>
      <c r="G28" s="28">
        <v>133</v>
      </c>
      <c r="H28" s="28">
        <v>140</v>
      </c>
      <c r="I28" s="28">
        <v>72</v>
      </c>
      <c r="J28" s="28">
        <v>75</v>
      </c>
      <c r="K28" s="28">
        <v>78</v>
      </c>
      <c r="L28" s="28"/>
      <c r="M28" s="28"/>
      <c r="N28" s="28"/>
      <c r="O28" s="28"/>
      <c r="P28" s="28"/>
      <c r="Q28" s="29">
        <f t="shared" si="9"/>
        <v>779</v>
      </c>
      <c r="R28" s="23"/>
      <c r="S28" s="28">
        <v>2938</v>
      </c>
      <c r="T28" s="181">
        <f t="shared" si="10"/>
        <v>-0.73485364193328795</v>
      </c>
      <c r="U28" s="29">
        <v>3746</v>
      </c>
      <c r="W28" s="192"/>
      <c r="X28" s="192"/>
      <c r="Y28" s="192"/>
      <c r="Z28" s="192"/>
    </row>
    <row r="29" spans="1:30" ht="15.75" customHeight="1">
      <c r="A29" s="25"/>
      <c r="B29" s="306" t="s">
        <v>38</v>
      </c>
      <c r="C29" s="36" t="s">
        <v>115</v>
      </c>
      <c r="D29" s="10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">
        <f t="shared" si="9"/>
        <v>0</v>
      </c>
      <c r="R29" s="23"/>
      <c r="S29" s="33">
        <v>0</v>
      </c>
      <c r="T29" s="182" t="str">
        <f t="shared" si="10"/>
        <v/>
      </c>
      <c r="U29" s="34">
        <v>517</v>
      </c>
      <c r="W29" s="192"/>
      <c r="X29" s="192"/>
      <c r="Y29" s="192"/>
      <c r="Z29" s="192"/>
    </row>
    <row r="30" spans="1:30" ht="15.75" customHeight="1">
      <c r="A30" s="39"/>
      <c r="B30" s="626" t="s">
        <v>81</v>
      </c>
      <c r="C30" s="627"/>
      <c r="D30" s="42"/>
      <c r="E30" s="43">
        <f t="shared" ref="E30:P30" si="11">SUM(E21:E29)</f>
        <v>8787</v>
      </c>
      <c r="F30" s="43">
        <f t="shared" si="11"/>
        <v>7579</v>
      </c>
      <c r="G30" s="43">
        <f t="shared" si="11"/>
        <v>10984</v>
      </c>
      <c r="H30" s="43">
        <f t="shared" si="11"/>
        <v>10275</v>
      </c>
      <c r="I30" s="43">
        <f t="shared" si="11"/>
        <v>10106</v>
      </c>
      <c r="J30" s="43">
        <f t="shared" si="11"/>
        <v>8219</v>
      </c>
      <c r="K30" s="43">
        <f t="shared" si="11"/>
        <v>8707</v>
      </c>
      <c r="L30" s="43">
        <f t="shared" si="11"/>
        <v>8038</v>
      </c>
      <c r="M30" s="43">
        <f t="shared" si="11"/>
        <v>7235</v>
      </c>
      <c r="N30" s="43">
        <f t="shared" si="11"/>
        <v>8045</v>
      </c>
      <c r="O30" s="43">
        <f t="shared" si="11"/>
        <v>9240</v>
      </c>
      <c r="P30" s="43">
        <f t="shared" si="11"/>
        <v>10574</v>
      </c>
      <c r="Q30" s="44">
        <f>SUM(E30:P30)</f>
        <v>107789</v>
      </c>
      <c r="R30" s="45"/>
      <c r="S30" s="43">
        <f>SUM(S21:S29)</f>
        <v>109140</v>
      </c>
      <c r="T30" s="183">
        <f t="shared" si="10"/>
        <v>-1.2378596298332378E-2</v>
      </c>
      <c r="U30" s="44">
        <f>SUM(U21:U29)</f>
        <v>106677</v>
      </c>
      <c r="W30" s="192"/>
      <c r="X30" s="192"/>
      <c r="Y30" s="192"/>
      <c r="Z30" s="192"/>
    </row>
    <row r="31" spans="1:30" ht="12" customHeight="1">
      <c r="A31" s="42"/>
      <c r="B31" s="42"/>
      <c r="C31" s="42"/>
      <c r="D31" s="10"/>
      <c r="E31" s="54"/>
      <c r="F31" s="54"/>
      <c r="G31" s="54"/>
      <c r="H31" s="200"/>
      <c r="I31" s="54"/>
      <c r="J31" s="54"/>
      <c r="K31" s="200"/>
      <c r="L31" s="54"/>
      <c r="M31" s="54"/>
      <c r="N31" s="54"/>
      <c r="O31" s="200"/>
      <c r="P31" s="54"/>
      <c r="Q31" s="191"/>
      <c r="R31" s="50"/>
      <c r="S31" s="201"/>
      <c r="T31" s="179"/>
      <c r="U31" s="54"/>
      <c r="W31" s="192"/>
      <c r="X31" s="192"/>
      <c r="Y31" s="192"/>
      <c r="Z31" s="192"/>
    </row>
    <row r="32" spans="1:30" ht="16.5">
      <c r="A32" s="634" t="s">
        <v>45</v>
      </c>
      <c r="B32" s="635"/>
      <c r="C32" s="636"/>
      <c r="D32" s="10"/>
      <c r="E32" s="11" t="s">
        <v>2</v>
      </c>
      <c r="F32" s="12" t="s">
        <v>18</v>
      </c>
      <c r="G32" s="12" t="s">
        <v>19</v>
      </c>
      <c r="H32" s="12" t="s">
        <v>20</v>
      </c>
      <c r="I32" s="12" t="s">
        <v>21</v>
      </c>
      <c r="J32" s="12" t="s">
        <v>22</v>
      </c>
      <c r="K32" s="12" t="s">
        <v>8</v>
      </c>
      <c r="L32" s="12" t="s">
        <v>24</v>
      </c>
      <c r="M32" s="12" t="s">
        <v>25</v>
      </c>
      <c r="N32" s="12" t="s">
        <v>26</v>
      </c>
      <c r="O32" s="12" t="s">
        <v>27</v>
      </c>
      <c r="P32" s="12" t="s">
        <v>28</v>
      </c>
      <c r="Q32" s="13" t="s">
        <v>16</v>
      </c>
      <c r="R32" s="14"/>
      <c r="S32" s="13" t="s">
        <v>222</v>
      </c>
      <c r="T32" s="13" t="s">
        <v>29</v>
      </c>
      <c r="U32" s="13" t="s">
        <v>215</v>
      </c>
      <c r="W32" s="192"/>
      <c r="X32" s="192"/>
      <c r="Y32" s="192"/>
      <c r="Z32" s="192"/>
    </row>
    <row r="33" spans="1:30" ht="2.25" customHeight="1">
      <c r="A33" s="10"/>
      <c r="B33" s="10"/>
      <c r="C33" s="10"/>
      <c r="D33" s="10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0"/>
      <c r="S33" s="54"/>
      <c r="T33" s="179"/>
      <c r="U33" s="54"/>
      <c r="W33" s="192"/>
      <c r="X33" s="192"/>
      <c r="Y33" s="192"/>
      <c r="Z33" s="192"/>
    </row>
    <row r="34" spans="1:30" ht="15.75" customHeight="1">
      <c r="A34" s="18" t="s">
        <v>43</v>
      </c>
      <c r="B34" s="637" t="s">
        <v>32</v>
      </c>
      <c r="C34" s="20" t="s">
        <v>33</v>
      </c>
      <c r="D34" s="10"/>
      <c r="E34" s="21">
        <v>519</v>
      </c>
      <c r="F34" s="21">
        <v>403</v>
      </c>
      <c r="G34" s="21">
        <v>475</v>
      </c>
      <c r="H34" s="21">
        <v>405</v>
      </c>
      <c r="I34" s="21">
        <v>359</v>
      </c>
      <c r="J34" s="21">
        <v>147</v>
      </c>
      <c r="K34" s="21">
        <v>149</v>
      </c>
      <c r="L34" s="21">
        <v>346</v>
      </c>
      <c r="M34" s="21">
        <v>219</v>
      </c>
      <c r="N34" s="21">
        <v>296</v>
      </c>
      <c r="O34" s="21">
        <v>90</v>
      </c>
      <c r="P34" s="21">
        <v>128</v>
      </c>
      <c r="Q34" s="22">
        <f t="shared" ref="Q34:Q42" si="12">SUM(E34:P34)</f>
        <v>3536</v>
      </c>
      <c r="R34" s="23"/>
      <c r="S34" s="21">
        <v>4884</v>
      </c>
      <c r="T34" s="180">
        <f t="shared" ref="T34:T48" si="13">IFERROR(Q34/S34-1,"")</f>
        <v>-0.27600327600327601</v>
      </c>
      <c r="U34" s="22">
        <v>4819</v>
      </c>
      <c r="W34" s="192"/>
      <c r="X34" s="192"/>
      <c r="Y34" s="192"/>
      <c r="Z34" s="192"/>
    </row>
    <row r="35" spans="1:30" ht="15.75" hidden="1" customHeight="1">
      <c r="A35" s="25"/>
      <c r="B35" s="638"/>
      <c r="C35" s="27" t="s">
        <v>34</v>
      </c>
      <c r="D35" s="10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9">
        <f t="shared" si="12"/>
        <v>0</v>
      </c>
      <c r="R35" s="23"/>
      <c r="S35" s="28">
        <v>0</v>
      </c>
      <c r="T35" s="181" t="str">
        <f t="shared" si="13"/>
        <v/>
      </c>
      <c r="U35" s="29">
        <v>0</v>
      </c>
      <c r="W35" s="192"/>
      <c r="X35" s="192"/>
      <c r="Y35" s="192"/>
      <c r="Z35" s="192"/>
    </row>
    <row r="36" spans="1:30" ht="15.75" hidden="1" customHeight="1">
      <c r="A36" s="25"/>
      <c r="B36" s="638"/>
      <c r="C36" s="27" t="s">
        <v>35</v>
      </c>
      <c r="D36" s="10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9">
        <f t="shared" si="12"/>
        <v>0</v>
      </c>
      <c r="R36" s="23"/>
      <c r="S36" s="28">
        <v>0</v>
      </c>
      <c r="T36" s="208" t="str">
        <f t="shared" si="13"/>
        <v/>
      </c>
      <c r="U36" s="29">
        <v>0</v>
      </c>
      <c r="W36" s="192"/>
      <c r="X36" s="192"/>
      <c r="Y36" s="192"/>
      <c r="Z36" s="192"/>
    </row>
    <row r="37" spans="1:30" ht="15.75" customHeight="1">
      <c r="A37" s="25"/>
      <c r="B37" s="638"/>
      <c r="C37" s="27" t="s">
        <v>85</v>
      </c>
      <c r="D37" s="10"/>
      <c r="E37" s="28">
        <v>20</v>
      </c>
      <c r="F37" s="28">
        <v>0</v>
      </c>
      <c r="G37" s="28"/>
      <c r="H37" s="28">
        <v>1</v>
      </c>
      <c r="I37" s="28">
        <v>2</v>
      </c>
      <c r="J37" s="28">
        <v>723</v>
      </c>
      <c r="K37" s="28">
        <v>430</v>
      </c>
      <c r="L37" s="28">
        <v>659</v>
      </c>
      <c r="M37" s="28">
        <v>1683</v>
      </c>
      <c r="N37" s="28">
        <v>967</v>
      </c>
      <c r="O37" s="28">
        <v>760</v>
      </c>
      <c r="P37" s="28">
        <v>823</v>
      </c>
      <c r="Q37" s="29">
        <f t="shared" si="12"/>
        <v>6068</v>
      </c>
      <c r="R37" s="23"/>
      <c r="S37" s="28">
        <v>4430</v>
      </c>
      <c r="T37" s="181">
        <f t="shared" si="13"/>
        <v>0.3697516930022573</v>
      </c>
      <c r="U37" s="29">
        <v>5789</v>
      </c>
      <c r="W37" s="192"/>
      <c r="X37" s="192"/>
      <c r="Y37" s="192"/>
      <c r="Z37" s="192"/>
    </row>
    <row r="38" spans="1:30" ht="15.75" customHeight="1">
      <c r="A38" s="25"/>
      <c r="B38" s="305"/>
      <c r="C38" s="27" t="s">
        <v>110</v>
      </c>
      <c r="D38" s="10"/>
      <c r="E38" s="28">
        <v>1104</v>
      </c>
      <c r="F38" s="28">
        <v>973</v>
      </c>
      <c r="G38" s="28">
        <v>793</v>
      </c>
      <c r="H38" s="28">
        <v>1066</v>
      </c>
      <c r="I38" s="28">
        <v>774</v>
      </c>
      <c r="J38" s="28">
        <v>738</v>
      </c>
      <c r="K38" s="28">
        <v>525</v>
      </c>
      <c r="L38" s="28">
        <v>485</v>
      </c>
      <c r="M38" s="28">
        <v>741</v>
      </c>
      <c r="N38" s="28">
        <v>480</v>
      </c>
      <c r="O38" s="28">
        <v>606</v>
      </c>
      <c r="P38" s="28">
        <v>1146</v>
      </c>
      <c r="Q38" s="29">
        <f t="shared" si="12"/>
        <v>9431</v>
      </c>
      <c r="R38" s="23"/>
      <c r="S38" s="28">
        <v>14857</v>
      </c>
      <c r="T38" s="208">
        <f t="shared" si="13"/>
        <v>-0.36521505014471289</v>
      </c>
      <c r="U38" s="29">
        <v>16172</v>
      </c>
      <c r="W38" s="192"/>
      <c r="X38" s="192"/>
      <c r="Y38" s="192"/>
      <c r="Z38" s="192"/>
      <c r="AA38" s="192"/>
      <c r="AB38" s="192"/>
      <c r="AC38" s="192"/>
      <c r="AD38" s="192"/>
    </row>
    <row r="39" spans="1:30" ht="15.75" customHeight="1">
      <c r="A39" s="25"/>
      <c r="B39" s="306"/>
      <c r="C39" s="32" t="s">
        <v>48</v>
      </c>
      <c r="D39" s="10"/>
      <c r="E39" s="33">
        <v>100</v>
      </c>
      <c r="F39" s="33">
        <v>38</v>
      </c>
      <c r="G39" s="33">
        <v>49</v>
      </c>
      <c r="H39" s="33">
        <v>168</v>
      </c>
      <c r="I39" s="33">
        <v>228</v>
      </c>
      <c r="J39" s="33">
        <v>106</v>
      </c>
      <c r="K39" s="33">
        <v>261</v>
      </c>
      <c r="L39" s="33">
        <v>185</v>
      </c>
      <c r="M39" s="33">
        <v>130</v>
      </c>
      <c r="N39" s="33">
        <v>0</v>
      </c>
      <c r="O39" s="33"/>
      <c r="P39" s="33"/>
      <c r="Q39" s="34">
        <f t="shared" si="12"/>
        <v>1265</v>
      </c>
      <c r="R39" s="23"/>
      <c r="S39" s="33">
        <v>4244</v>
      </c>
      <c r="T39" s="182">
        <f t="shared" si="13"/>
        <v>-0.70193213949104616</v>
      </c>
      <c r="U39" s="34">
        <v>7276</v>
      </c>
      <c r="W39" s="192"/>
      <c r="X39" s="192"/>
      <c r="Y39" s="192"/>
      <c r="Z39" s="192"/>
    </row>
    <row r="40" spans="1:30" ht="15.75" customHeight="1">
      <c r="A40" s="25"/>
      <c r="B40" s="306"/>
      <c r="C40" s="32" t="s">
        <v>216</v>
      </c>
      <c r="D40" s="10"/>
      <c r="E40" s="33">
        <v>311</v>
      </c>
      <c r="F40" s="33">
        <v>346</v>
      </c>
      <c r="G40" s="33">
        <v>850</v>
      </c>
      <c r="H40" s="33">
        <v>366</v>
      </c>
      <c r="I40" s="33">
        <v>653</v>
      </c>
      <c r="J40" s="33">
        <v>226</v>
      </c>
      <c r="K40" s="33">
        <v>426</v>
      </c>
      <c r="L40" s="33">
        <v>302</v>
      </c>
      <c r="M40" s="33">
        <v>277</v>
      </c>
      <c r="N40" s="33">
        <v>347</v>
      </c>
      <c r="O40" s="33">
        <v>58</v>
      </c>
      <c r="P40" s="33">
        <v>252</v>
      </c>
      <c r="Q40" s="34">
        <f t="shared" si="12"/>
        <v>4414</v>
      </c>
      <c r="R40" s="23"/>
      <c r="S40" s="33">
        <v>3102</v>
      </c>
      <c r="T40" s="182">
        <f t="shared" si="13"/>
        <v>0.42295293359123143</v>
      </c>
      <c r="U40" s="34"/>
      <c r="W40" s="192"/>
      <c r="X40" s="192"/>
      <c r="Y40" s="192"/>
      <c r="Z40" s="192"/>
      <c r="AA40" s="192"/>
      <c r="AB40" s="192"/>
      <c r="AC40" s="192"/>
      <c r="AD40" s="192"/>
    </row>
    <row r="41" spans="1:30" ht="15.75" customHeight="1">
      <c r="A41" s="25"/>
      <c r="B41" s="305" t="s">
        <v>37</v>
      </c>
      <c r="C41" s="27" t="s">
        <v>56</v>
      </c>
      <c r="D41" s="10"/>
      <c r="E41" s="28">
        <v>147</v>
      </c>
      <c r="F41" s="28">
        <v>142</v>
      </c>
      <c r="G41" s="28">
        <v>7</v>
      </c>
      <c r="H41" s="28">
        <v>0</v>
      </c>
      <c r="I41" s="28"/>
      <c r="J41" s="28"/>
      <c r="K41" s="28"/>
      <c r="L41" s="28"/>
      <c r="M41" s="28"/>
      <c r="N41" s="28"/>
      <c r="O41" s="28"/>
      <c r="P41" s="28"/>
      <c r="Q41" s="29">
        <f t="shared" si="12"/>
        <v>296</v>
      </c>
      <c r="R41" s="23"/>
      <c r="S41" s="28">
        <v>1338</v>
      </c>
      <c r="T41" s="181">
        <f t="shared" si="13"/>
        <v>-0.77877428998505227</v>
      </c>
      <c r="U41" s="29">
        <v>2951</v>
      </c>
      <c r="W41" s="192"/>
      <c r="X41" s="192"/>
      <c r="Y41" s="192"/>
      <c r="Z41" s="192"/>
    </row>
    <row r="42" spans="1:30" ht="15.75" customHeight="1">
      <c r="A42" s="25"/>
      <c r="B42" s="306" t="s">
        <v>38</v>
      </c>
      <c r="C42" s="36" t="s">
        <v>114</v>
      </c>
      <c r="D42" s="10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4">
        <f t="shared" si="12"/>
        <v>0</v>
      </c>
      <c r="R42" s="23"/>
      <c r="S42" s="33">
        <v>0</v>
      </c>
      <c r="T42" s="300" t="str">
        <f t="shared" si="13"/>
        <v/>
      </c>
      <c r="U42" s="34">
        <v>1</v>
      </c>
      <c r="W42" s="192"/>
      <c r="X42" s="192"/>
      <c r="Y42" s="192"/>
      <c r="Z42" s="192"/>
    </row>
    <row r="43" spans="1:30" ht="15.75" customHeight="1">
      <c r="A43" s="39"/>
      <c r="B43" s="626" t="s">
        <v>97</v>
      </c>
      <c r="C43" s="627"/>
      <c r="D43" s="42"/>
      <c r="E43" s="43">
        <f>SUM(E34:E42)</f>
        <v>2201</v>
      </c>
      <c r="F43" s="43">
        <f t="shared" ref="F43:P43" si="14">SUM(F34:F42)</f>
        <v>1902</v>
      </c>
      <c r="G43" s="43">
        <f t="shared" si="14"/>
        <v>2174</v>
      </c>
      <c r="H43" s="43">
        <f t="shared" si="14"/>
        <v>2006</v>
      </c>
      <c r="I43" s="43">
        <f t="shared" si="14"/>
        <v>2016</v>
      </c>
      <c r="J43" s="43">
        <f t="shared" si="14"/>
        <v>1940</v>
      </c>
      <c r="K43" s="43">
        <f t="shared" si="14"/>
        <v>1791</v>
      </c>
      <c r="L43" s="43">
        <f t="shared" si="14"/>
        <v>1977</v>
      </c>
      <c r="M43" s="43">
        <f t="shared" si="14"/>
        <v>3050</v>
      </c>
      <c r="N43" s="43">
        <f t="shared" si="14"/>
        <v>2090</v>
      </c>
      <c r="O43" s="43">
        <f t="shared" si="14"/>
        <v>1514</v>
      </c>
      <c r="P43" s="43">
        <f t="shared" si="14"/>
        <v>2349</v>
      </c>
      <c r="Q43" s="44">
        <f>SUM(E43:P43)</f>
        <v>25010</v>
      </c>
      <c r="R43" s="45"/>
      <c r="S43" s="43">
        <f>SUM(S34:S42)</f>
        <v>32855</v>
      </c>
      <c r="T43" s="183">
        <f t="shared" si="13"/>
        <v>-0.23877644194186576</v>
      </c>
      <c r="U43" s="44">
        <f>SUM(U34:U42)</f>
        <v>37008</v>
      </c>
      <c r="W43" s="192"/>
      <c r="X43" s="192"/>
      <c r="Y43" s="192"/>
      <c r="Z43" s="192"/>
    </row>
    <row r="44" spans="1:30" ht="2.25" customHeight="1">
      <c r="A44" s="42"/>
      <c r="B44" s="42"/>
      <c r="C44" s="42"/>
      <c r="D44" s="10"/>
      <c r="E44" s="59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60"/>
      <c r="S44" s="34"/>
      <c r="T44" s="182" t="str">
        <f t="shared" si="13"/>
        <v/>
      </c>
      <c r="U44" s="34"/>
      <c r="W44" s="192"/>
      <c r="X44" s="192"/>
      <c r="Y44" s="192"/>
      <c r="Z44" s="192"/>
    </row>
    <row r="45" spans="1:30" ht="15.75" customHeight="1">
      <c r="A45" s="199" t="s">
        <v>46</v>
      </c>
      <c r="B45" s="643" t="s">
        <v>32</v>
      </c>
      <c r="C45" s="62" t="s">
        <v>33</v>
      </c>
      <c r="D45" s="17"/>
      <c r="E45" s="64">
        <v>432</v>
      </c>
      <c r="F45" s="65">
        <v>360</v>
      </c>
      <c r="G45" s="65">
        <v>432</v>
      </c>
      <c r="H45" s="65">
        <v>432</v>
      </c>
      <c r="I45" s="65">
        <v>216</v>
      </c>
      <c r="J45" s="65">
        <v>216</v>
      </c>
      <c r="K45" s="65">
        <v>288</v>
      </c>
      <c r="L45" s="172"/>
      <c r="M45" s="172"/>
      <c r="N45" s="65">
        <v>60</v>
      </c>
      <c r="O45" s="65"/>
      <c r="P45" s="65"/>
      <c r="Q45" s="65">
        <f>SUM(E45:P45)</f>
        <v>2436</v>
      </c>
      <c r="R45" s="23"/>
      <c r="S45" s="65">
        <v>1314</v>
      </c>
      <c r="T45" s="184">
        <f t="shared" si="13"/>
        <v>0.85388127853881279</v>
      </c>
      <c r="U45" s="65"/>
      <c r="W45" s="192"/>
      <c r="X45" s="192"/>
      <c r="Y45" s="192"/>
      <c r="Z45" s="192"/>
    </row>
    <row r="46" spans="1:30" ht="15.75" hidden="1" customHeight="1">
      <c r="A46" s="204"/>
      <c r="B46" s="644"/>
      <c r="C46" s="36" t="s">
        <v>35</v>
      </c>
      <c r="D46" s="17"/>
      <c r="E46" s="171"/>
      <c r="F46" s="171"/>
      <c r="G46" s="171"/>
      <c r="H46" s="171"/>
      <c r="I46" s="171"/>
      <c r="J46" s="171"/>
      <c r="K46" s="171"/>
      <c r="L46" s="205"/>
      <c r="M46" s="205"/>
      <c r="N46" s="171"/>
      <c r="O46" s="171"/>
      <c r="P46" s="171"/>
      <c r="Q46" s="23">
        <f>SUM(E46:P46)</f>
        <v>0</v>
      </c>
      <c r="R46" s="23"/>
      <c r="S46" s="171"/>
      <c r="T46" s="216" t="str">
        <f t="shared" si="13"/>
        <v/>
      </c>
      <c r="U46" s="23"/>
      <c r="W46" s="192"/>
      <c r="X46" s="192"/>
      <c r="Y46" s="192"/>
      <c r="Z46" s="192"/>
    </row>
    <row r="47" spans="1:30" ht="15.75" customHeight="1">
      <c r="A47" s="150"/>
      <c r="B47" s="639" t="s">
        <v>95</v>
      </c>
      <c r="C47" s="640"/>
      <c r="D47" s="42"/>
      <c r="E47" s="43">
        <f t="shared" ref="E47:Q47" si="15">E46+E45</f>
        <v>432</v>
      </c>
      <c r="F47" s="43">
        <f t="shared" si="15"/>
        <v>360</v>
      </c>
      <c r="G47" s="43">
        <f t="shared" si="15"/>
        <v>432</v>
      </c>
      <c r="H47" s="43">
        <f t="shared" si="15"/>
        <v>432</v>
      </c>
      <c r="I47" s="43">
        <f t="shared" si="15"/>
        <v>216</v>
      </c>
      <c r="J47" s="43">
        <f t="shared" si="15"/>
        <v>216</v>
      </c>
      <c r="K47" s="43">
        <f t="shared" si="15"/>
        <v>288</v>
      </c>
      <c r="L47" s="43">
        <f t="shared" si="15"/>
        <v>0</v>
      </c>
      <c r="M47" s="43">
        <f t="shared" si="15"/>
        <v>0</v>
      </c>
      <c r="N47" s="43">
        <f t="shared" si="15"/>
        <v>60</v>
      </c>
      <c r="O47" s="43">
        <f t="shared" si="15"/>
        <v>0</v>
      </c>
      <c r="P47" s="43">
        <f t="shared" si="15"/>
        <v>0</v>
      </c>
      <c r="Q47" s="44">
        <f t="shared" si="15"/>
        <v>2436</v>
      </c>
      <c r="R47" s="45"/>
      <c r="S47" s="43">
        <f>S46+S45</f>
        <v>1314</v>
      </c>
      <c r="T47" s="183">
        <f t="shared" si="13"/>
        <v>0.85388127853881279</v>
      </c>
      <c r="U47" s="44">
        <f>U46+U45</f>
        <v>0</v>
      </c>
      <c r="W47" s="192"/>
      <c r="X47" s="192"/>
      <c r="Y47" s="192"/>
      <c r="Z47" s="192"/>
    </row>
    <row r="48" spans="1:30" s="562" customFormat="1" ht="15.75" customHeight="1">
      <c r="A48" s="645" t="s">
        <v>96</v>
      </c>
      <c r="B48" s="646"/>
      <c r="C48" s="647"/>
      <c r="D48" s="555"/>
      <c r="E48" s="556">
        <f t="shared" ref="E48:Q48" si="16">E47+E43</f>
        <v>2633</v>
      </c>
      <c r="F48" s="556">
        <f t="shared" si="16"/>
        <v>2262</v>
      </c>
      <c r="G48" s="556">
        <f t="shared" si="16"/>
        <v>2606</v>
      </c>
      <c r="H48" s="556">
        <f t="shared" si="16"/>
        <v>2438</v>
      </c>
      <c r="I48" s="556">
        <f t="shared" si="16"/>
        <v>2232</v>
      </c>
      <c r="J48" s="556">
        <f t="shared" si="16"/>
        <v>2156</v>
      </c>
      <c r="K48" s="556">
        <f t="shared" si="16"/>
        <v>2079</v>
      </c>
      <c r="L48" s="556">
        <f t="shared" si="16"/>
        <v>1977</v>
      </c>
      <c r="M48" s="556">
        <f t="shared" si="16"/>
        <v>3050</v>
      </c>
      <c r="N48" s="556">
        <f t="shared" si="16"/>
        <v>2150</v>
      </c>
      <c r="O48" s="556">
        <f t="shared" si="16"/>
        <v>1514</v>
      </c>
      <c r="P48" s="556">
        <f t="shared" si="16"/>
        <v>2349</v>
      </c>
      <c r="Q48" s="557">
        <f t="shared" si="16"/>
        <v>27446</v>
      </c>
      <c r="R48" s="558"/>
      <c r="S48" s="556">
        <f>S47+S43</f>
        <v>34169</v>
      </c>
      <c r="T48" s="559">
        <f t="shared" si="13"/>
        <v>-0.19675729462378178</v>
      </c>
      <c r="U48" s="557">
        <f>U47+U43</f>
        <v>37008</v>
      </c>
      <c r="W48" s="560"/>
      <c r="X48" s="560"/>
      <c r="Y48" s="560"/>
      <c r="Z48" s="560"/>
    </row>
    <row r="49" spans="1:26" ht="9.75" customHeight="1">
      <c r="A49" s="144"/>
      <c r="B49" s="144"/>
      <c r="C49" s="144"/>
      <c r="H49" s="200"/>
      <c r="K49" s="200"/>
      <c r="Q49" s="191"/>
      <c r="W49" s="192"/>
      <c r="X49" s="192"/>
      <c r="Y49" s="192"/>
      <c r="Z49" s="192"/>
    </row>
    <row r="50" spans="1:26">
      <c r="A50" s="648" t="s">
        <v>221</v>
      </c>
      <c r="B50" s="649"/>
      <c r="C50" s="289" t="s">
        <v>207</v>
      </c>
      <c r="E50" s="292">
        <v>1339</v>
      </c>
      <c r="F50" s="291">
        <v>1669</v>
      </c>
      <c r="G50" s="293">
        <v>1694</v>
      </c>
      <c r="H50" s="293">
        <v>1359</v>
      </c>
      <c r="I50" s="293">
        <v>1304</v>
      </c>
      <c r="J50" s="293">
        <v>1258</v>
      </c>
      <c r="K50" s="293">
        <v>1246</v>
      </c>
      <c r="L50" s="293">
        <v>1218</v>
      </c>
      <c r="M50" s="294">
        <v>1047</v>
      </c>
      <c r="N50" s="294">
        <v>1181</v>
      </c>
      <c r="O50" s="294">
        <v>1387</v>
      </c>
      <c r="P50" s="294">
        <v>1472</v>
      </c>
      <c r="Q50" s="294">
        <f>SUM(E50:P50)</f>
        <v>16174</v>
      </c>
      <c r="W50" s="192"/>
      <c r="X50" s="192"/>
      <c r="Y50" s="192"/>
      <c r="Z50" s="192"/>
    </row>
    <row r="51" spans="1:26">
      <c r="A51" s="285"/>
      <c r="B51" s="299"/>
      <c r="C51" s="290" t="s">
        <v>206</v>
      </c>
      <c r="E51" s="295">
        <v>46</v>
      </c>
      <c r="F51" s="296">
        <v>131</v>
      </c>
      <c r="G51" s="296">
        <v>487</v>
      </c>
      <c r="H51" s="296">
        <v>261</v>
      </c>
      <c r="I51" s="296">
        <v>348</v>
      </c>
      <c r="J51" s="296">
        <v>155</v>
      </c>
      <c r="K51" s="296">
        <v>327</v>
      </c>
      <c r="L51" s="296">
        <v>241</v>
      </c>
      <c r="M51" s="297">
        <v>151</v>
      </c>
      <c r="N51" s="297">
        <v>146</v>
      </c>
      <c r="O51" s="297">
        <v>40</v>
      </c>
      <c r="P51" s="297">
        <v>139</v>
      </c>
      <c r="Q51" s="297">
        <f>SUM(E51:P51)</f>
        <v>2472</v>
      </c>
      <c r="W51" s="192"/>
      <c r="X51" s="192"/>
      <c r="Y51" s="192"/>
      <c r="Z51" s="192"/>
    </row>
    <row r="52" spans="1:26">
      <c r="A52" s="286"/>
      <c r="B52" s="287"/>
      <c r="C52" s="288" t="s">
        <v>208</v>
      </c>
      <c r="E52" s="295">
        <f>SUM(E50:E51)</f>
        <v>1385</v>
      </c>
      <c r="F52" s="295">
        <f>SUM(F50:F51)</f>
        <v>1800</v>
      </c>
      <c r="G52" s="295">
        <f>SUM(G50:G51)</f>
        <v>2181</v>
      </c>
      <c r="H52" s="295">
        <f t="shared" ref="H52:Q52" si="17">SUM(H50:H51)</f>
        <v>1620</v>
      </c>
      <c r="I52" s="295">
        <f t="shared" si="17"/>
        <v>1652</v>
      </c>
      <c r="J52" s="295">
        <f t="shared" si="17"/>
        <v>1413</v>
      </c>
      <c r="K52" s="295">
        <f t="shared" si="17"/>
        <v>1573</v>
      </c>
      <c r="L52" s="295">
        <f t="shared" si="17"/>
        <v>1459</v>
      </c>
      <c r="M52" s="295">
        <f t="shared" si="17"/>
        <v>1198</v>
      </c>
      <c r="N52" s="295">
        <f t="shared" si="17"/>
        <v>1327</v>
      </c>
      <c r="O52" s="295">
        <f t="shared" si="17"/>
        <v>1427</v>
      </c>
      <c r="P52" s="295">
        <f t="shared" si="17"/>
        <v>1611</v>
      </c>
      <c r="Q52" s="297">
        <f t="shared" si="17"/>
        <v>18646</v>
      </c>
      <c r="W52" s="192"/>
      <c r="X52" s="192"/>
      <c r="Y52" s="192"/>
      <c r="Z52" s="192"/>
    </row>
    <row r="53" spans="1:26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1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6"/>
      <c r="W53" s="192"/>
      <c r="X53" s="192"/>
      <c r="Y53" s="192"/>
      <c r="Z53" s="192"/>
    </row>
    <row r="54" spans="1:26">
      <c r="A54" s="648" t="s">
        <v>205</v>
      </c>
      <c r="B54" s="649"/>
      <c r="C54" s="289" t="s">
        <v>207</v>
      </c>
      <c r="E54" s="292">
        <v>1046</v>
      </c>
      <c r="F54" s="291">
        <v>969</v>
      </c>
      <c r="G54" s="293">
        <v>1054</v>
      </c>
      <c r="H54" s="293">
        <v>1200</v>
      </c>
      <c r="I54" s="293">
        <v>940</v>
      </c>
      <c r="J54" s="293">
        <v>562</v>
      </c>
      <c r="K54" s="293">
        <v>412</v>
      </c>
      <c r="L54" s="293">
        <v>139</v>
      </c>
      <c r="M54" s="294">
        <v>136</v>
      </c>
      <c r="N54" s="294">
        <v>5</v>
      </c>
      <c r="O54" s="294">
        <v>2</v>
      </c>
      <c r="P54" s="294"/>
      <c r="Q54" s="294">
        <f>SUM(E54:P54)</f>
        <v>6465</v>
      </c>
      <c r="W54" s="192"/>
      <c r="X54" s="192"/>
      <c r="Y54" s="192"/>
      <c r="Z54" s="192"/>
    </row>
    <row r="55" spans="1:26">
      <c r="A55" s="285"/>
      <c r="B55" s="299" t="s">
        <v>209</v>
      </c>
      <c r="C55" s="290" t="s">
        <v>206</v>
      </c>
      <c r="E55" s="295">
        <v>283</v>
      </c>
      <c r="F55" s="296">
        <v>237</v>
      </c>
      <c r="G55" s="296">
        <v>264</v>
      </c>
      <c r="H55" s="296">
        <v>271</v>
      </c>
      <c r="I55" s="296">
        <v>222</v>
      </c>
      <c r="J55" s="296">
        <v>5</v>
      </c>
      <c r="K55" s="296">
        <v>60</v>
      </c>
      <c r="L55" s="296">
        <v>76</v>
      </c>
      <c r="M55" s="297">
        <v>69</v>
      </c>
      <c r="N55" s="297">
        <v>117</v>
      </c>
      <c r="O55" s="297">
        <v>296</v>
      </c>
      <c r="P55" s="297">
        <v>330</v>
      </c>
      <c r="Q55" s="297">
        <f>SUM(E55:P55)</f>
        <v>2230</v>
      </c>
      <c r="W55" s="192"/>
      <c r="X55" s="192"/>
      <c r="Y55" s="192"/>
      <c r="Z55" s="192"/>
    </row>
    <row r="56" spans="1:26">
      <c r="A56" s="286"/>
      <c r="B56" s="287"/>
      <c r="C56" s="288" t="s">
        <v>208</v>
      </c>
      <c r="E56" s="295">
        <f>SUM(E54:E55)</f>
        <v>1329</v>
      </c>
      <c r="F56" s="295">
        <f>SUM(F54:F55)</f>
        <v>1206</v>
      </c>
      <c r="G56" s="295">
        <f>SUM(G54:G55)</f>
        <v>1318</v>
      </c>
      <c r="H56" s="295">
        <f t="shared" ref="H56:Q56" si="18">SUM(H54:H55)</f>
        <v>1471</v>
      </c>
      <c r="I56" s="295">
        <f t="shared" si="18"/>
        <v>1162</v>
      </c>
      <c r="J56" s="295">
        <f t="shared" si="18"/>
        <v>567</v>
      </c>
      <c r="K56" s="295">
        <f t="shared" si="18"/>
        <v>472</v>
      </c>
      <c r="L56" s="295">
        <f t="shared" si="18"/>
        <v>215</v>
      </c>
      <c r="M56" s="295">
        <f t="shared" si="18"/>
        <v>205</v>
      </c>
      <c r="N56" s="295">
        <f t="shared" si="18"/>
        <v>122</v>
      </c>
      <c r="O56" s="295">
        <f t="shared" si="18"/>
        <v>298</v>
      </c>
      <c r="P56" s="295">
        <f t="shared" si="18"/>
        <v>330</v>
      </c>
      <c r="Q56" s="297">
        <f t="shared" si="18"/>
        <v>8695</v>
      </c>
      <c r="W56" s="192"/>
      <c r="X56" s="192"/>
      <c r="Y56" s="192"/>
      <c r="Z56" s="192"/>
    </row>
    <row r="57" spans="1:26" s="72" customFormat="1">
      <c r="A57" s="6"/>
      <c r="B57" s="6"/>
      <c r="C57" s="6"/>
      <c r="D57" s="6"/>
      <c r="E57" s="6"/>
      <c r="F57" s="210"/>
      <c r="G57" s="210"/>
      <c r="H57" s="210"/>
      <c r="I57" s="210"/>
      <c r="J57" s="21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6"/>
      <c r="W57" s="192"/>
      <c r="X57" s="192"/>
      <c r="Y57" s="192"/>
      <c r="Z57" s="192"/>
    </row>
    <row r="58" spans="1:26" s="72" customFormat="1">
      <c r="A58" s="6"/>
      <c r="B58" s="6"/>
      <c r="C58" s="6"/>
      <c r="D58" s="6"/>
      <c r="E58" s="6"/>
      <c r="F58" s="210"/>
      <c r="G58" s="211"/>
      <c r="H58" s="210"/>
      <c r="I58" s="210"/>
      <c r="J58" s="200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</row>
    <row r="59" spans="1:26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0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</row>
    <row r="60" spans="1:26" s="72" customFormat="1">
      <c r="A60" s="6"/>
      <c r="B60" s="6"/>
      <c r="C60" s="6"/>
      <c r="D60" s="6"/>
      <c r="E60" s="6"/>
      <c r="F60" s="210"/>
      <c r="G60" s="211"/>
      <c r="H60" s="211"/>
      <c r="I60" s="211"/>
      <c r="J60" s="20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</row>
    <row r="61" spans="1:26" s="72" customFormat="1">
      <c r="A61" s="6"/>
      <c r="B61" s="6"/>
      <c r="C61" s="6"/>
      <c r="D61" s="6"/>
      <c r="E61" s="6"/>
      <c r="F61" s="210"/>
      <c r="G61" s="211"/>
      <c r="H61" s="211"/>
      <c r="I61" s="211"/>
      <c r="J61" s="211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</row>
    <row r="62" spans="1:26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</row>
    <row r="63" spans="1:26" s="72" customFormat="1">
      <c r="A63" s="6"/>
      <c r="B63" s="6"/>
      <c r="C63" s="6"/>
      <c r="D63" s="6"/>
      <c r="E63" s="6"/>
      <c r="F63" s="210"/>
      <c r="G63" s="210"/>
      <c r="H63" s="210"/>
      <c r="I63" s="210"/>
      <c r="J63" s="210"/>
      <c r="K63" s="210"/>
      <c r="L63" s="210"/>
      <c r="M63" s="6"/>
      <c r="N63" s="6"/>
      <c r="O63" s="6"/>
      <c r="P63" s="6"/>
      <c r="Q63" s="6"/>
      <c r="S63" s="6"/>
      <c r="T63" s="186"/>
      <c r="U63" s="6"/>
      <c r="V63" s="6"/>
    </row>
    <row r="64" spans="1:26" s="72" customFormat="1">
      <c r="A64" s="6"/>
      <c r="B64" s="6"/>
      <c r="C64" s="6"/>
      <c r="D64" s="6"/>
      <c r="E64" s="6"/>
      <c r="F64" s="210"/>
      <c r="G64" s="210"/>
      <c r="H64" s="210"/>
      <c r="I64" s="210"/>
      <c r="J64" s="210"/>
      <c r="K64" s="210"/>
      <c r="L64" s="210"/>
      <c r="M64" s="6"/>
      <c r="N64" s="6"/>
      <c r="O64" s="6"/>
      <c r="P64" s="6"/>
      <c r="Q64" s="6"/>
      <c r="S64" s="6"/>
      <c r="T64" s="186"/>
      <c r="U64" s="6"/>
      <c r="V64" s="6"/>
    </row>
    <row r="65" spans="1:22" s="72" customFormat="1">
      <c r="A65" s="6"/>
      <c r="B65" s="6"/>
      <c r="C65" s="6"/>
      <c r="D65" s="6"/>
      <c r="E65" s="6"/>
      <c r="F65" s="210"/>
      <c r="G65" s="210"/>
      <c r="H65" s="210"/>
      <c r="I65" s="210"/>
      <c r="J65" s="210"/>
      <c r="K65" s="210"/>
      <c r="L65" s="210"/>
      <c r="M65" s="6"/>
      <c r="N65" s="6"/>
      <c r="O65" s="6"/>
      <c r="P65" s="6"/>
      <c r="Q65" s="6"/>
      <c r="S65" s="6"/>
      <c r="T65" s="186"/>
      <c r="U65" s="6"/>
      <c r="V65" s="6"/>
    </row>
    <row r="66" spans="1:22" s="72" customFormat="1">
      <c r="A66" s="6"/>
      <c r="B66" s="6"/>
      <c r="C66" s="6"/>
      <c r="D66" s="6"/>
      <c r="E66" s="6"/>
      <c r="F66" s="210"/>
      <c r="G66" s="210"/>
      <c r="H66" s="210"/>
      <c r="I66" s="210"/>
      <c r="J66" s="210"/>
      <c r="K66" s="210"/>
      <c r="L66" s="210"/>
      <c r="M66" s="6"/>
      <c r="N66" s="6"/>
      <c r="O66" s="6"/>
      <c r="P66" s="6"/>
      <c r="Q66" s="6"/>
      <c r="S66" s="6"/>
      <c r="T66" s="186"/>
      <c r="U66" s="6"/>
      <c r="V66" s="6"/>
    </row>
    <row r="67" spans="1:22" s="72" customFormat="1">
      <c r="A67" s="6"/>
      <c r="B67" s="6"/>
      <c r="C67" s="6"/>
      <c r="D67" s="6"/>
      <c r="E67" s="6"/>
      <c r="F67" s="210"/>
      <c r="G67" s="210"/>
      <c r="H67" s="210"/>
      <c r="I67" s="210"/>
      <c r="J67" s="210"/>
      <c r="K67" s="210"/>
      <c r="L67" s="210"/>
      <c r="M67" s="6"/>
      <c r="N67" s="6"/>
      <c r="O67" s="6"/>
      <c r="P67" s="6"/>
      <c r="Q67" s="6"/>
      <c r="S67" s="6"/>
      <c r="T67" s="186"/>
      <c r="U67" s="6"/>
      <c r="V67" s="6"/>
    </row>
    <row r="68" spans="1:22" s="72" customFormat="1">
      <c r="A68" s="6"/>
      <c r="B68" s="6"/>
      <c r="C68" s="6"/>
      <c r="D68" s="6"/>
      <c r="E68" s="6"/>
      <c r="F68" s="210"/>
      <c r="G68" s="210"/>
      <c r="H68" s="210"/>
      <c r="I68" s="210"/>
      <c r="J68" s="210"/>
      <c r="K68" s="210"/>
      <c r="L68" s="210"/>
      <c r="M68" s="6"/>
      <c r="N68" s="6"/>
      <c r="O68" s="6"/>
      <c r="P68" s="6"/>
      <c r="Q68" s="6"/>
      <c r="S68" s="6"/>
      <c r="T68" s="186"/>
      <c r="U68" s="6"/>
      <c r="V68" s="6"/>
    </row>
    <row r="69" spans="1:22">
      <c r="F69" s="210"/>
      <c r="G69" s="210"/>
      <c r="H69" s="210"/>
      <c r="I69" s="210"/>
      <c r="J69" s="210"/>
      <c r="K69" s="210"/>
      <c r="L69" s="210"/>
    </row>
    <row r="236" spans="3:4">
      <c r="C236" s="73"/>
      <c r="D236" s="73"/>
    </row>
    <row r="240" spans="3:4">
      <c r="C240" s="73"/>
      <c r="D240" s="73"/>
    </row>
  </sheetData>
  <mergeCells count="17">
    <mergeCell ref="B43:C43"/>
    <mergeCell ref="E3:Q3"/>
    <mergeCell ref="S3:U3"/>
    <mergeCell ref="A4:C4"/>
    <mergeCell ref="B6:B9"/>
    <mergeCell ref="B15:C15"/>
    <mergeCell ref="B16:C16"/>
    <mergeCell ref="A19:C19"/>
    <mergeCell ref="B21:B24"/>
    <mergeCell ref="B30:C30"/>
    <mergeCell ref="A32:C32"/>
    <mergeCell ref="B34:B37"/>
    <mergeCell ref="B45:B46"/>
    <mergeCell ref="B47:C47"/>
    <mergeCell ref="A48:C48"/>
    <mergeCell ref="A54:B54"/>
    <mergeCell ref="A50:B50"/>
  </mergeCells>
  <phoneticPr fontId="136" type="noConversion"/>
  <printOptions horizontalCentered="1" verticalCentered="1"/>
  <pageMargins left="0.25" right="0.25" top="0.75" bottom="0.75" header="0.3" footer="0.3"/>
  <pageSetup paperSize="9"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7"/>
  <sheetViews>
    <sheetView showGridLines="0" topLeftCell="A27" zoomScale="80" zoomScaleNormal="80" workbookViewId="0">
      <pane xSplit="4" topLeftCell="E1" activePane="topRight" state="frozen"/>
      <selection activeCell="I25" sqref="I25"/>
      <selection pane="topRight" activeCell="A48" sqref="A48:XFD48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218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28" t="s">
        <v>214</v>
      </c>
      <c r="F3" s="629"/>
      <c r="G3" s="629"/>
      <c r="H3" s="629"/>
      <c r="I3" s="629"/>
      <c r="J3" s="629"/>
      <c r="K3" s="629"/>
      <c r="L3" s="629"/>
      <c r="M3" s="629"/>
      <c r="N3" s="629"/>
      <c r="O3" s="629"/>
      <c r="P3" s="629"/>
      <c r="Q3" s="630"/>
      <c r="R3" s="9"/>
      <c r="S3" s="631" t="s">
        <v>101</v>
      </c>
      <c r="T3" s="632"/>
      <c r="U3" s="633"/>
    </row>
    <row r="4" spans="1:21" ht="16.5">
      <c r="A4" s="634" t="s">
        <v>16</v>
      </c>
      <c r="B4" s="635"/>
      <c r="C4" s="636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215</v>
      </c>
      <c r="T4" s="13" t="s">
        <v>29</v>
      </c>
      <c r="U4" s="13" t="s">
        <v>211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37" t="s">
        <v>32</v>
      </c>
      <c r="C6" s="20" t="s">
        <v>33</v>
      </c>
      <c r="D6" s="10">
        <f>D21+D34</f>
        <v>0</v>
      </c>
      <c r="E6" s="21">
        <f t="shared" ref="E6:P6" si="0">E21+E34+E45</f>
        <v>1939</v>
      </c>
      <c r="F6" s="21">
        <f t="shared" si="0"/>
        <v>1515</v>
      </c>
      <c r="G6" s="21">
        <f t="shared" si="0"/>
        <v>1977</v>
      </c>
      <c r="H6" s="21">
        <f t="shared" si="0"/>
        <v>1945</v>
      </c>
      <c r="I6" s="21">
        <f t="shared" si="0"/>
        <v>2183</v>
      </c>
      <c r="J6" s="21">
        <f t="shared" si="0"/>
        <v>1918</v>
      </c>
      <c r="K6" s="21">
        <f t="shared" si="0"/>
        <v>1995</v>
      </c>
      <c r="L6" s="21">
        <f t="shared" si="0"/>
        <v>1546</v>
      </c>
      <c r="M6" s="21">
        <f t="shared" si="0"/>
        <v>2093</v>
      </c>
      <c r="N6" s="21">
        <f t="shared" si="0"/>
        <v>2126</v>
      </c>
      <c r="O6" s="21">
        <f t="shared" si="0"/>
        <v>1773</v>
      </c>
      <c r="P6" s="21">
        <f t="shared" si="0"/>
        <v>1862</v>
      </c>
      <c r="Q6" s="22">
        <f t="shared" ref="Q6:Q15" si="1">SUM(E6:P6)</f>
        <v>22872</v>
      </c>
      <c r="R6" s="23"/>
      <c r="S6" s="22">
        <f t="shared" ref="S6:S14" si="2">S21+S34</f>
        <v>21200</v>
      </c>
      <c r="T6" s="187">
        <f>P6/S6-1</f>
        <v>-0.9121698113207547</v>
      </c>
      <c r="U6" s="22">
        <f t="shared" ref="U6:U11" si="3">U21+U34</f>
        <v>1210</v>
      </c>
    </row>
    <row r="7" spans="1:21" ht="15.75" customHeight="1">
      <c r="A7" s="25"/>
      <c r="B7" s="638"/>
      <c r="C7" s="27" t="s">
        <v>34</v>
      </c>
      <c r="D7" s="10"/>
      <c r="E7" s="28">
        <f t="shared" ref="E7:P7" si="4">E22+E35</f>
        <v>0</v>
      </c>
      <c r="F7" s="28">
        <f t="shared" si="4"/>
        <v>0</v>
      </c>
      <c r="G7" s="28">
        <f t="shared" si="4"/>
        <v>0</v>
      </c>
      <c r="H7" s="28">
        <f t="shared" si="4"/>
        <v>0</v>
      </c>
      <c r="I7" s="28">
        <f t="shared" si="4"/>
        <v>0</v>
      </c>
      <c r="J7" s="28">
        <f t="shared" si="4"/>
        <v>0</v>
      </c>
      <c r="K7" s="28">
        <f t="shared" si="4"/>
        <v>0</v>
      </c>
      <c r="L7" s="28">
        <f t="shared" si="4"/>
        <v>0</v>
      </c>
      <c r="M7" s="28">
        <f t="shared" si="4"/>
        <v>0</v>
      </c>
      <c r="N7" s="28">
        <f t="shared" si="4"/>
        <v>0</v>
      </c>
      <c r="O7" s="28">
        <f t="shared" si="4"/>
        <v>0</v>
      </c>
      <c r="P7" s="28">
        <f t="shared" si="4"/>
        <v>0</v>
      </c>
      <c r="Q7" s="29">
        <f t="shared" si="1"/>
        <v>0</v>
      </c>
      <c r="R7" s="23"/>
      <c r="S7" s="29">
        <f t="shared" si="2"/>
        <v>0</v>
      </c>
      <c r="T7" s="188"/>
      <c r="U7" s="29">
        <f t="shared" si="3"/>
        <v>0</v>
      </c>
    </row>
    <row r="8" spans="1:21" ht="15.75" customHeight="1">
      <c r="A8" s="25"/>
      <c r="B8" s="638"/>
      <c r="C8" s="27" t="s">
        <v>35</v>
      </c>
      <c r="D8" s="10"/>
      <c r="E8" s="28">
        <f t="shared" ref="E8:P8" si="5">E23+E36+E46</f>
        <v>0</v>
      </c>
      <c r="F8" s="28">
        <f t="shared" si="5"/>
        <v>0</v>
      </c>
      <c r="G8" s="28">
        <f t="shared" si="5"/>
        <v>0</v>
      </c>
      <c r="H8" s="28">
        <f t="shared" si="5"/>
        <v>0</v>
      </c>
      <c r="I8" s="28">
        <f t="shared" si="5"/>
        <v>0</v>
      </c>
      <c r="J8" s="28">
        <f t="shared" si="5"/>
        <v>0</v>
      </c>
      <c r="K8" s="28">
        <f t="shared" si="5"/>
        <v>0</v>
      </c>
      <c r="L8" s="28">
        <f t="shared" si="5"/>
        <v>0</v>
      </c>
      <c r="M8" s="28">
        <f t="shared" si="5"/>
        <v>0</v>
      </c>
      <c r="N8" s="28">
        <f t="shared" si="5"/>
        <v>0</v>
      </c>
      <c r="O8" s="28">
        <f t="shared" si="5"/>
        <v>0</v>
      </c>
      <c r="P8" s="28">
        <f t="shared" si="5"/>
        <v>0</v>
      </c>
      <c r="Q8" s="29">
        <f t="shared" si="1"/>
        <v>0</v>
      </c>
      <c r="R8" s="23"/>
      <c r="S8" s="29">
        <f t="shared" si="2"/>
        <v>0</v>
      </c>
      <c r="T8" s="208"/>
      <c r="U8" s="29">
        <f t="shared" si="3"/>
        <v>0</v>
      </c>
    </row>
    <row r="9" spans="1:21" ht="15.75" customHeight="1">
      <c r="A9" s="25"/>
      <c r="B9" s="638"/>
      <c r="C9" s="27" t="s">
        <v>55</v>
      </c>
      <c r="D9" s="10"/>
      <c r="E9" s="28">
        <f t="shared" ref="E9:P9" si="6">E24+E37</f>
        <v>695</v>
      </c>
      <c r="F9" s="28">
        <f t="shared" si="6"/>
        <v>545</v>
      </c>
      <c r="G9" s="28">
        <f t="shared" si="6"/>
        <v>631</v>
      </c>
      <c r="H9" s="28">
        <f t="shared" si="6"/>
        <v>758</v>
      </c>
      <c r="I9" s="28">
        <f t="shared" si="6"/>
        <v>770</v>
      </c>
      <c r="J9" s="28">
        <f t="shared" si="6"/>
        <v>421</v>
      </c>
      <c r="K9" s="28">
        <f t="shared" si="6"/>
        <v>437</v>
      </c>
      <c r="L9" s="28">
        <f t="shared" si="6"/>
        <v>533</v>
      </c>
      <c r="M9" s="28">
        <f t="shared" si="6"/>
        <v>521</v>
      </c>
      <c r="N9" s="28">
        <f t="shared" si="6"/>
        <v>647</v>
      </c>
      <c r="O9" s="28">
        <f t="shared" si="6"/>
        <v>811</v>
      </c>
      <c r="P9" s="28">
        <f t="shared" si="6"/>
        <v>1271</v>
      </c>
      <c r="Q9" s="29">
        <f t="shared" si="1"/>
        <v>8040</v>
      </c>
      <c r="R9" s="23"/>
      <c r="S9" s="29">
        <f t="shared" si="2"/>
        <v>13630</v>
      </c>
      <c r="T9" s="188">
        <f>P9/S9-1</f>
        <v>-0.90674981658107112</v>
      </c>
      <c r="U9" s="29">
        <f t="shared" si="3"/>
        <v>1393</v>
      </c>
    </row>
    <row r="10" spans="1:21" ht="15.75" customHeight="1">
      <c r="A10" s="25"/>
      <c r="B10" s="303"/>
      <c r="C10" s="27" t="s">
        <v>111</v>
      </c>
      <c r="D10" s="10"/>
      <c r="E10" s="28">
        <f t="shared" ref="E10:P10" si="7">E25+E38</f>
        <v>4059</v>
      </c>
      <c r="F10" s="28">
        <f t="shared" si="7"/>
        <v>3783</v>
      </c>
      <c r="G10" s="28">
        <f t="shared" si="7"/>
        <v>4904</v>
      </c>
      <c r="H10" s="28">
        <f t="shared" si="7"/>
        <v>4414</v>
      </c>
      <c r="I10" s="28">
        <f t="shared" si="7"/>
        <v>4945</v>
      </c>
      <c r="J10" s="28">
        <f t="shared" si="7"/>
        <v>4909</v>
      </c>
      <c r="K10" s="28">
        <f t="shared" si="7"/>
        <v>5494</v>
      </c>
      <c r="L10" s="28">
        <f t="shared" si="7"/>
        <v>4948</v>
      </c>
      <c r="M10" s="28">
        <f t="shared" si="7"/>
        <v>4509</v>
      </c>
      <c r="N10" s="28">
        <f t="shared" si="7"/>
        <v>5352</v>
      </c>
      <c r="O10" s="28">
        <f t="shared" si="7"/>
        <v>5578</v>
      </c>
      <c r="P10" s="28">
        <f t="shared" si="7"/>
        <v>5859</v>
      </c>
      <c r="Q10" s="29">
        <f>SUM(E10:P10)</f>
        <v>58754</v>
      </c>
      <c r="R10" s="23"/>
      <c r="S10" s="29">
        <f t="shared" si="2"/>
        <v>71452</v>
      </c>
      <c r="T10" s="208">
        <f>P10/S10-1</f>
        <v>-0.91800089570620835</v>
      </c>
      <c r="U10" s="29">
        <f t="shared" si="3"/>
        <v>9453</v>
      </c>
    </row>
    <row r="11" spans="1:21" ht="15.75" customHeight="1">
      <c r="A11" s="25"/>
      <c r="B11" s="304" t="s">
        <v>36</v>
      </c>
      <c r="C11" s="32" t="s">
        <v>47</v>
      </c>
      <c r="D11" s="10"/>
      <c r="E11" s="33">
        <f t="shared" ref="E11:P11" si="8">E26+E39</f>
        <v>530</v>
      </c>
      <c r="F11" s="33">
        <f t="shared" si="8"/>
        <v>91</v>
      </c>
      <c r="G11" s="33">
        <f t="shared" si="8"/>
        <v>147</v>
      </c>
      <c r="H11" s="33">
        <f t="shared" si="8"/>
        <v>219</v>
      </c>
      <c r="I11" s="33">
        <f t="shared" si="8"/>
        <v>520</v>
      </c>
      <c r="J11" s="33">
        <f t="shared" si="8"/>
        <v>674</v>
      </c>
      <c r="K11" s="33">
        <f t="shared" si="8"/>
        <v>294</v>
      </c>
      <c r="L11" s="33">
        <f t="shared" si="8"/>
        <v>433</v>
      </c>
      <c r="M11" s="33">
        <f t="shared" si="8"/>
        <v>383</v>
      </c>
      <c r="N11" s="33">
        <f t="shared" si="8"/>
        <v>590</v>
      </c>
      <c r="O11" s="33">
        <f t="shared" si="8"/>
        <v>262</v>
      </c>
      <c r="P11" s="33">
        <f t="shared" si="8"/>
        <v>405</v>
      </c>
      <c r="Q11" s="34">
        <f t="shared" si="1"/>
        <v>4548</v>
      </c>
      <c r="R11" s="23"/>
      <c r="S11" s="23">
        <f t="shared" si="2"/>
        <v>30188</v>
      </c>
      <c r="T11" s="189">
        <f>P11/S11-1</f>
        <v>-0.98658407314164565</v>
      </c>
      <c r="U11" s="23">
        <f t="shared" si="3"/>
        <v>3656</v>
      </c>
    </row>
    <row r="12" spans="1:21" ht="15.75" customHeight="1">
      <c r="A12" s="25"/>
      <c r="B12" s="304"/>
      <c r="C12" s="32" t="s">
        <v>216</v>
      </c>
      <c r="D12" s="10"/>
      <c r="E12" s="33">
        <f>E27+E40</f>
        <v>2590</v>
      </c>
      <c r="F12" s="33">
        <f t="shared" ref="F12:P12" si="9">F27+F40</f>
        <v>2627</v>
      </c>
      <c r="G12" s="33">
        <f t="shared" si="9"/>
        <v>3232</v>
      </c>
      <c r="H12" s="33">
        <f t="shared" si="9"/>
        <v>3161</v>
      </c>
      <c r="I12" s="33">
        <f t="shared" si="9"/>
        <v>4094</v>
      </c>
      <c r="J12" s="33">
        <f t="shared" si="9"/>
        <v>4229</v>
      </c>
      <c r="K12" s="33">
        <f t="shared" si="9"/>
        <v>4403</v>
      </c>
      <c r="L12" s="33">
        <f t="shared" si="9"/>
        <v>3680</v>
      </c>
      <c r="M12" s="33">
        <f t="shared" si="9"/>
        <v>3089</v>
      </c>
      <c r="N12" s="33">
        <f t="shared" si="9"/>
        <v>4462</v>
      </c>
      <c r="O12" s="33">
        <f t="shared" si="9"/>
        <v>4541</v>
      </c>
      <c r="P12" s="33">
        <f t="shared" si="9"/>
        <v>4711</v>
      </c>
      <c r="Q12" s="34">
        <f t="shared" si="1"/>
        <v>44819</v>
      </c>
      <c r="R12" s="23"/>
      <c r="S12" s="23">
        <f t="shared" si="2"/>
        <v>0</v>
      </c>
      <c r="T12" s="189"/>
      <c r="U12" s="23"/>
    </row>
    <row r="13" spans="1:21" ht="15.75" customHeight="1">
      <c r="A13" s="25"/>
      <c r="B13" s="303" t="s">
        <v>37</v>
      </c>
      <c r="C13" s="27" t="s">
        <v>57</v>
      </c>
      <c r="D13" s="10"/>
      <c r="E13" s="28">
        <f>E28+E41</f>
        <v>392</v>
      </c>
      <c r="F13" s="28">
        <f t="shared" ref="F13:P13" si="10">F28+F41</f>
        <v>529</v>
      </c>
      <c r="G13" s="28">
        <f t="shared" si="10"/>
        <v>478</v>
      </c>
      <c r="H13" s="28">
        <f t="shared" si="10"/>
        <v>433</v>
      </c>
      <c r="I13" s="28">
        <f t="shared" si="10"/>
        <v>426</v>
      </c>
      <c r="J13" s="28">
        <f t="shared" si="10"/>
        <v>427</v>
      </c>
      <c r="K13" s="28">
        <f t="shared" si="10"/>
        <v>293</v>
      </c>
      <c r="L13" s="28">
        <f t="shared" si="10"/>
        <v>281</v>
      </c>
      <c r="M13" s="28">
        <f t="shared" si="10"/>
        <v>204</v>
      </c>
      <c r="N13" s="28">
        <f t="shared" si="10"/>
        <v>247</v>
      </c>
      <c r="O13" s="28">
        <f t="shared" si="10"/>
        <v>209</v>
      </c>
      <c r="P13" s="28">
        <f t="shared" si="10"/>
        <v>357</v>
      </c>
      <c r="Q13" s="29">
        <f t="shared" si="1"/>
        <v>4276</v>
      </c>
      <c r="R13" s="23"/>
      <c r="S13" s="29">
        <f t="shared" si="2"/>
        <v>6697</v>
      </c>
      <c r="T13" s="188">
        <f>P13/S13-1</f>
        <v>-0.94669254890249366</v>
      </c>
      <c r="U13" s="29">
        <f>U28+U41</f>
        <v>888</v>
      </c>
    </row>
    <row r="14" spans="1:21" ht="15.75" customHeight="1">
      <c r="A14" s="25"/>
      <c r="B14" s="304" t="s">
        <v>38</v>
      </c>
      <c r="C14" s="36" t="s">
        <v>115</v>
      </c>
      <c r="D14" s="10"/>
      <c r="E14" s="33">
        <f>E29+E42</f>
        <v>0</v>
      </c>
      <c r="F14" s="33">
        <f t="shared" ref="F14:P14" si="11">F29+F42</f>
        <v>0</v>
      </c>
      <c r="G14" s="33">
        <f t="shared" si="11"/>
        <v>0</v>
      </c>
      <c r="H14" s="33">
        <f t="shared" si="11"/>
        <v>0</v>
      </c>
      <c r="I14" s="33">
        <f t="shared" si="11"/>
        <v>0</v>
      </c>
      <c r="J14" s="33">
        <f t="shared" si="11"/>
        <v>0</v>
      </c>
      <c r="K14" s="33">
        <f t="shared" si="11"/>
        <v>0</v>
      </c>
      <c r="L14" s="33">
        <f t="shared" si="11"/>
        <v>0</v>
      </c>
      <c r="M14" s="33">
        <f t="shared" si="11"/>
        <v>0</v>
      </c>
      <c r="N14" s="33">
        <f t="shared" si="11"/>
        <v>0</v>
      </c>
      <c r="O14" s="33">
        <f t="shared" si="11"/>
        <v>0</v>
      </c>
      <c r="P14" s="33">
        <f t="shared" si="11"/>
        <v>0</v>
      </c>
      <c r="Q14" s="34">
        <f t="shared" si="1"/>
        <v>0</v>
      </c>
      <c r="R14" s="23"/>
      <c r="S14" s="23">
        <f t="shared" si="2"/>
        <v>518</v>
      </c>
      <c r="T14" s="189"/>
      <c r="U14" s="23">
        <f>U29+U42</f>
        <v>105</v>
      </c>
    </row>
    <row r="15" spans="1:21" ht="15.75" customHeight="1">
      <c r="A15" s="150"/>
      <c r="B15" s="639" t="s">
        <v>94</v>
      </c>
      <c r="C15" s="640"/>
      <c r="D15" s="10"/>
      <c r="E15" s="151">
        <f>E30+E43</f>
        <v>10205</v>
      </c>
      <c r="F15" s="151">
        <f t="shared" ref="F15:P15" si="12">F30+F43</f>
        <v>9090</v>
      </c>
      <c r="G15" s="151">
        <f t="shared" si="12"/>
        <v>11369</v>
      </c>
      <c r="H15" s="151">
        <f t="shared" si="12"/>
        <v>10930</v>
      </c>
      <c r="I15" s="151">
        <f t="shared" si="12"/>
        <v>12920</v>
      </c>
      <c r="J15" s="151">
        <f t="shared" si="12"/>
        <v>12434</v>
      </c>
      <c r="K15" s="151">
        <f t="shared" si="12"/>
        <v>12628</v>
      </c>
      <c r="L15" s="151">
        <f t="shared" si="12"/>
        <v>11349</v>
      </c>
      <c r="M15" s="151">
        <f t="shared" si="12"/>
        <v>10511</v>
      </c>
      <c r="N15" s="151">
        <f t="shared" si="12"/>
        <v>13352</v>
      </c>
      <c r="O15" s="151">
        <f t="shared" si="12"/>
        <v>13030</v>
      </c>
      <c r="P15" s="151">
        <f t="shared" si="12"/>
        <v>14177</v>
      </c>
      <c r="Q15" s="152">
        <f t="shared" si="1"/>
        <v>141995</v>
      </c>
      <c r="R15" s="23"/>
      <c r="S15" s="170">
        <f>SUM(S6:S14)</f>
        <v>143685</v>
      </c>
      <c r="T15" s="190">
        <f>P15/S15-1</f>
        <v>-0.90133277655983579</v>
      </c>
      <c r="U15" s="170">
        <f>SUM(U6:U14)</f>
        <v>16705</v>
      </c>
    </row>
    <row r="16" spans="1:21" ht="15.75" customHeight="1">
      <c r="A16" s="39"/>
      <c r="B16" s="641" t="s">
        <v>80</v>
      </c>
      <c r="C16" s="642"/>
      <c r="D16" s="153"/>
      <c r="E16" s="193">
        <f t="shared" ref="E16:P16" si="13">E15+E47</f>
        <v>10205</v>
      </c>
      <c r="F16" s="193">
        <f t="shared" si="13"/>
        <v>9090</v>
      </c>
      <c r="G16" s="193">
        <f t="shared" si="13"/>
        <v>11369</v>
      </c>
      <c r="H16" s="193">
        <f t="shared" si="13"/>
        <v>10930</v>
      </c>
      <c r="I16" s="193">
        <f t="shared" si="13"/>
        <v>12938</v>
      </c>
      <c r="J16" s="193">
        <f t="shared" si="13"/>
        <v>12578</v>
      </c>
      <c r="K16" s="193">
        <f t="shared" si="13"/>
        <v>12916</v>
      </c>
      <c r="L16" s="193">
        <f t="shared" si="13"/>
        <v>11421</v>
      </c>
      <c r="M16" s="193">
        <f t="shared" si="13"/>
        <v>10799</v>
      </c>
      <c r="N16" s="193">
        <f t="shared" si="13"/>
        <v>13424</v>
      </c>
      <c r="O16" s="193">
        <f t="shared" si="13"/>
        <v>13174</v>
      </c>
      <c r="P16" s="193">
        <f t="shared" si="13"/>
        <v>14465</v>
      </c>
      <c r="Q16" s="194">
        <f>SUM(E16:P16)</f>
        <v>143309</v>
      </c>
      <c r="R16" s="195"/>
      <c r="S16" s="194">
        <f>S15+S47</f>
        <v>143685</v>
      </c>
      <c r="T16" s="196">
        <f>P16/S16-1</f>
        <v>-0.89932839196854231</v>
      </c>
      <c r="U16" s="194">
        <f>U15+U47</f>
        <v>16705</v>
      </c>
    </row>
    <row r="17" spans="1:21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49"/>
      <c r="U17" s="49"/>
    </row>
    <row r="18" spans="1:21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53"/>
      <c r="U18" s="53"/>
    </row>
    <row r="19" spans="1:21" ht="16.5">
      <c r="A19" s="634" t="s">
        <v>39</v>
      </c>
      <c r="B19" s="635"/>
      <c r="C19" s="636"/>
      <c r="D19" s="10"/>
      <c r="E19" s="11" t="s">
        <v>2</v>
      </c>
      <c r="F19" s="12" t="s">
        <v>18</v>
      </c>
      <c r="G19" s="12" t="s">
        <v>19</v>
      </c>
      <c r="H19" s="12" t="s">
        <v>20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215</v>
      </c>
      <c r="T19" s="13" t="s">
        <v>29</v>
      </c>
      <c r="U19" s="13" t="s">
        <v>211</v>
      </c>
    </row>
    <row r="20" spans="1:21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21" ht="15.75" customHeight="1">
      <c r="A21" s="18" t="s">
        <v>43</v>
      </c>
      <c r="B21" s="637" t="s">
        <v>32</v>
      </c>
      <c r="C21" s="20" t="s">
        <v>33</v>
      </c>
      <c r="D21" s="10"/>
      <c r="E21" s="21">
        <v>1351</v>
      </c>
      <c r="F21" s="21">
        <v>1127</v>
      </c>
      <c r="G21" s="21">
        <v>1541</v>
      </c>
      <c r="H21" s="21">
        <v>1359</v>
      </c>
      <c r="I21" s="21">
        <v>1426</v>
      </c>
      <c r="J21" s="21">
        <v>1464</v>
      </c>
      <c r="K21" s="21">
        <v>1580</v>
      </c>
      <c r="L21" s="21">
        <v>1328</v>
      </c>
      <c r="M21" s="21">
        <v>1239</v>
      </c>
      <c r="N21" s="21">
        <v>1573</v>
      </c>
      <c r="O21" s="21">
        <v>1423</v>
      </c>
      <c r="P21" s="21">
        <v>1263</v>
      </c>
      <c r="Q21" s="22">
        <f t="shared" ref="Q21:Q29" si="14">SUM(E21:P21)</f>
        <v>16674</v>
      </c>
      <c r="R21" s="23"/>
      <c r="S21" s="21">
        <v>16381</v>
      </c>
      <c r="T21" s="180">
        <f t="shared" ref="T21:T26" si="15">P21/S21-1</f>
        <v>-0.92289847994627927</v>
      </c>
      <c r="U21" s="22">
        <v>744</v>
      </c>
    </row>
    <row r="22" spans="1:21" ht="15.75" hidden="1" customHeight="1">
      <c r="A22" s="25"/>
      <c r="B22" s="638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14"/>
        <v>0</v>
      </c>
      <c r="R22" s="23"/>
      <c r="S22" s="28">
        <v>0</v>
      </c>
      <c r="T22" s="198" t="e">
        <f t="shared" si="15"/>
        <v>#DIV/0!</v>
      </c>
      <c r="U22" s="29"/>
    </row>
    <row r="23" spans="1:21" ht="15.75" hidden="1" customHeight="1">
      <c r="A23" s="25"/>
      <c r="B23" s="638"/>
      <c r="C23" s="27" t="s">
        <v>35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14"/>
        <v>0</v>
      </c>
      <c r="R23" s="23"/>
      <c r="S23" s="28">
        <v>0</v>
      </c>
      <c r="T23" s="198" t="e">
        <f t="shared" si="15"/>
        <v>#DIV/0!</v>
      </c>
      <c r="U23" s="29"/>
    </row>
    <row r="24" spans="1:21" ht="15.75" customHeight="1">
      <c r="A24" s="25"/>
      <c r="B24" s="638"/>
      <c r="C24" s="27" t="s">
        <v>54</v>
      </c>
      <c r="D24" s="10"/>
      <c r="E24" s="28">
        <v>367</v>
      </c>
      <c r="F24" s="28">
        <v>288</v>
      </c>
      <c r="G24" s="28">
        <v>288</v>
      </c>
      <c r="H24" s="28">
        <v>235</v>
      </c>
      <c r="I24" s="28">
        <v>331</v>
      </c>
      <c r="J24" s="28">
        <v>286</v>
      </c>
      <c r="K24" s="28">
        <v>325</v>
      </c>
      <c r="L24" s="28">
        <v>298</v>
      </c>
      <c r="M24" s="28">
        <v>242</v>
      </c>
      <c r="N24" s="28">
        <v>267</v>
      </c>
      <c r="O24" s="28">
        <v>350</v>
      </c>
      <c r="P24" s="28">
        <v>333</v>
      </c>
      <c r="Q24" s="29">
        <f t="shared" si="14"/>
        <v>3610</v>
      </c>
      <c r="R24" s="23"/>
      <c r="S24" s="28">
        <v>7841</v>
      </c>
      <c r="T24" s="181">
        <f t="shared" si="15"/>
        <v>-0.95753092717765587</v>
      </c>
      <c r="U24" s="29">
        <v>981</v>
      </c>
    </row>
    <row r="25" spans="1:21" ht="15.75" customHeight="1">
      <c r="A25" s="25"/>
      <c r="B25" s="303"/>
      <c r="C25" s="27" t="s">
        <v>110</v>
      </c>
      <c r="D25" s="10"/>
      <c r="E25" s="28">
        <v>3117</v>
      </c>
      <c r="F25" s="28">
        <v>2756</v>
      </c>
      <c r="G25" s="28">
        <v>4121</v>
      </c>
      <c r="H25" s="28">
        <v>3341</v>
      </c>
      <c r="I25" s="28">
        <v>3660</v>
      </c>
      <c r="J25" s="28">
        <v>3695</v>
      </c>
      <c r="K25" s="28">
        <v>3634</v>
      </c>
      <c r="L25" s="28">
        <v>3771</v>
      </c>
      <c r="M25" s="28">
        <v>3071</v>
      </c>
      <c r="N25" s="28">
        <v>3910</v>
      </c>
      <c r="O25" s="28">
        <v>4254</v>
      </c>
      <c r="P25" s="28">
        <v>4567</v>
      </c>
      <c r="Q25" s="29">
        <f t="shared" si="14"/>
        <v>43897</v>
      </c>
      <c r="R25" s="23"/>
      <c r="S25" s="28">
        <v>55280</v>
      </c>
      <c r="T25" s="208">
        <f t="shared" si="15"/>
        <v>-0.91738422575976841</v>
      </c>
      <c r="U25" s="29">
        <v>5613</v>
      </c>
    </row>
    <row r="26" spans="1:21" ht="15.75" customHeight="1">
      <c r="A26" s="25"/>
      <c r="B26" s="304" t="s">
        <v>36</v>
      </c>
      <c r="C26" s="32" t="s">
        <v>217</v>
      </c>
      <c r="D26" s="10"/>
      <c r="E26" s="33">
        <v>32</v>
      </c>
      <c r="F26" s="33">
        <v>13</v>
      </c>
      <c r="G26" s="33">
        <v>5</v>
      </c>
      <c r="H26" s="33">
        <v>0</v>
      </c>
      <c r="I26" s="33"/>
      <c r="J26" s="33"/>
      <c r="K26" s="33">
        <v>13</v>
      </c>
      <c r="L26" s="33">
        <v>47</v>
      </c>
      <c r="M26" s="33">
        <v>121</v>
      </c>
      <c r="N26" s="33">
        <v>69</v>
      </c>
      <c r="O26" s="33">
        <v>4</v>
      </c>
      <c r="P26" s="33"/>
      <c r="Q26" s="34">
        <f t="shared" si="14"/>
        <v>304</v>
      </c>
      <c r="R26" s="23"/>
      <c r="S26" s="33">
        <v>22912</v>
      </c>
      <c r="T26" s="182">
        <f t="shared" si="15"/>
        <v>-1</v>
      </c>
      <c r="U26" s="34">
        <v>2709</v>
      </c>
    </row>
    <row r="27" spans="1:21" ht="15.75" customHeight="1">
      <c r="A27" s="25"/>
      <c r="B27" s="304"/>
      <c r="C27" s="32" t="s">
        <v>216</v>
      </c>
      <c r="D27" s="10"/>
      <c r="E27" s="33">
        <v>2585</v>
      </c>
      <c r="F27" s="33">
        <v>2627</v>
      </c>
      <c r="G27" s="33">
        <v>3002</v>
      </c>
      <c r="H27" s="33">
        <v>2949</v>
      </c>
      <c r="I27" s="33">
        <v>3944</v>
      </c>
      <c r="J27" s="33">
        <v>4008</v>
      </c>
      <c r="K27" s="33">
        <v>4012</v>
      </c>
      <c r="L27" s="33">
        <v>3365</v>
      </c>
      <c r="M27" s="33">
        <v>2836</v>
      </c>
      <c r="N27" s="33">
        <v>4030</v>
      </c>
      <c r="O27" s="33">
        <v>4102</v>
      </c>
      <c r="P27" s="33">
        <v>4257</v>
      </c>
      <c r="Q27" s="34">
        <f t="shared" si="14"/>
        <v>41717</v>
      </c>
      <c r="R27" s="23"/>
      <c r="S27" s="33"/>
      <c r="T27" s="182"/>
      <c r="U27" s="34"/>
    </row>
    <row r="28" spans="1:21" ht="15.75" customHeight="1">
      <c r="A28" s="25"/>
      <c r="B28" s="303" t="s">
        <v>37</v>
      </c>
      <c r="C28" s="27" t="s">
        <v>56</v>
      </c>
      <c r="D28" s="10"/>
      <c r="E28" s="28">
        <v>223</v>
      </c>
      <c r="F28" s="28">
        <v>259</v>
      </c>
      <c r="G28" s="28">
        <v>286</v>
      </c>
      <c r="H28" s="28">
        <v>240</v>
      </c>
      <c r="I28" s="28">
        <v>348</v>
      </c>
      <c r="J28" s="28">
        <v>231</v>
      </c>
      <c r="K28" s="28">
        <v>259</v>
      </c>
      <c r="L28" s="28">
        <v>246</v>
      </c>
      <c r="M28" s="28">
        <v>180</v>
      </c>
      <c r="N28" s="28">
        <v>233</v>
      </c>
      <c r="O28" s="28">
        <v>197</v>
      </c>
      <c r="P28" s="28">
        <v>236</v>
      </c>
      <c r="Q28" s="29">
        <f t="shared" si="14"/>
        <v>2938</v>
      </c>
      <c r="R28" s="23"/>
      <c r="S28" s="28">
        <v>3746</v>
      </c>
      <c r="T28" s="181">
        <f>P28/S28-1</f>
        <v>-0.93699946609717033</v>
      </c>
      <c r="U28" s="29">
        <v>553</v>
      </c>
    </row>
    <row r="29" spans="1:21" ht="15.75" customHeight="1">
      <c r="A29" s="25"/>
      <c r="B29" s="304" t="s">
        <v>38</v>
      </c>
      <c r="C29" s="36" t="s">
        <v>115</v>
      </c>
      <c r="D29" s="10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">
        <f t="shared" si="14"/>
        <v>0</v>
      </c>
      <c r="R29" s="23"/>
      <c r="S29" s="33">
        <v>517</v>
      </c>
      <c r="T29" s="182"/>
      <c r="U29" s="34">
        <v>100</v>
      </c>
    </row>
    <row r="30" spans="1:21" ht="15.75" customHeight="1">
      <c r="A30" s="39"/>
      <c r="B30" s="626" t="s">
        <v>81</v>
      </c>
      <c r="C30" s="627"/>
      <c r="D30" s="42"/>
      <c r="E30" s="43">
        <f t="shared" ref="E30:P30" si="16">SUM(E21:E29)</f>
        <v>7675</v>
      </c>
      <c r="F30" s="43">
        <f t="shared" si="16"/>
        <v>7070</v>
      </c>
      <c r="G30" s="43">
        <f t="shared" si="16"/>
        <v>9243</v>
      </c>
      <c r="H30" s="43">
        <f t="shared" si="16"/>
        <v>8124</v>
      </c>
      <c r="I30" s="43">
        <f t="shared" si="16"/>
        <v>9709</v>
      </c>
      <c r="J30" s="43">
        <f t="shared" si="16"/>
        <v>9684</v>
      </c>
      <c r="K30" s="43">
        <f t="shared" si="16"/>
        <v>9823</v>
      </c>
      <c r="L30" s="43">
        <f t="shared" si="16"/>
        <v>9055</v>
      </c>
      <c r="M30" s="43">
        <f t="shared" si="16"/>
        <v>7689</v>
      </c>
      <c r="N30" s="43">
        <f t="shared" si="16"/>
        <v>10082</v>
      </c>
      <c r="O30" s="43">
        <f t="shared" si="16"/>
        <v>10330</v>
      </c>
      <c r="P30" s="43">
        <f t="shared" si="16"/>
        <v>10656</v>
      </c>
      <c r="Q30" s="44">
        <f>SUM(E30:P30)</f>
        <v>109140</v>
      </c>
      <c r="R30" s="45"/>
      <c r="S30" s="43">
        <f>SUM(S21:S29)</f>
        <v>106677</v>
      </c>
      <c r="T30" s="183">
        <f>P30/S30-1</f>
        <v>-0.90010967687505272</v>
      </c>
      <c r="U30" s="44">
        <f>SUM(U21:U29)</f>
        <v>10700</v>
      </c>
    </row>
    <row r="31" spans="1:21" ht="12" customHeight="1">
      <c r="A31" s="42"/>
      <c r="B31" s="42"/>
      <c r="C31" s="42"/>
      <c r="D31" s="10"/>
      <c r="E31" s="54"/>
      <c r="F31" s="54"/>
      <c r="G31" s="54"/>
      <c r="H31" s="200"/>
      <c r="I31" s="54"/>
      <c r="J31" s="54"/>
      <c r="K31" s="200"/>
      <c r="L31" s="54"/>
      <c r="M31" s="54"/>
      <c r="N31" s="54"/>
      <c r="O31" s="200"/>
      <c r="P31" s="54"/>
      <c r="Q31" s="191"/>
      <c r="R31" s="50"/>
      <c r="S31" s="201"/>
      <c r="T31" s="179"/>
      <c r="U31" s="54"/>
    </row>
    <row r="32" spans="1:21" ht="16.5">
      <c r="A32" s="634" t="s">
        <v>45</v>
      </c>
      <c r="B32" s="635"/>
      <c r="C32" s="636"/>
      <c r="D32" s="10"/>
      <c r="E32" s="11" t="s">
        <v>2</v>
      </c>
      <c r="F32" s="12" t="s">
        <v>18</v>
      </c>
      <c r="G32" s="12" t="s">
        <v>19</v>
      </c>
      <c r="H32" s="12" t="s">
        <v>20</v>
      </c>
      <c r="I32" s="12" t="s">
        <v>21</v>
      </c>
      <c r="J32" s="12" t="s">
        <v>22</v>
      </c>
      <c r="K32" s="12" t="s">
        <v>8</v>
      </c>
      <c r="L32" s="12" t="s">
        <v>24</v>
      </c>
      <c r="M32" s="12" t="s">
        <v>25</v>
      </c>
      <c r="N32" s="12" t="s">
        <v>26</v>
      </c>
      <c r="O32" s="12" t="s">
        <v>27</v>
      </c>
      <c r="P32" s="12" t="s">
        <v>28</v>
      </c>
      <c r="Q32" s="13" t="s">
        <v>16</v>
      </c>
      <c r="R32" s="14"/>
      <c r="S32" s="13" t="s">
        <v>215</v>
      </c>
      <c r="T32" s="13" t="s">
        <v>29</v>
      </c>
      <c r="U32" s="13" t="s">
        <v>211</v>
      </c>
    </row>
    <row r="33" spans="1:21" ht="2.25" customHeight="1">
      <c r="A33" s="10"/>
      <c r="B33" s="10"/>
      <c r="C33" s="10"/>
      <c r="D33" s="10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0"/>
      <c r="S33" s="54"/>
      <c r="T33" s="179"/>
      <c r="U33" s="54"/>
    </row>
    <row r="34" spans="1:21" ht="15.75" customHeight="1">
      <c r="A34" s="18" t="s">
        <v>43</v>
      </c>
      <c r="B34" s="637" t="s">
        <v>32</v>
      </c>
      <c r="C34" s="20" t="s">
        <v>33</v>
      </c>
      <c r="D34" s="10"/>
      <c r="E34" s="21">
        <v>588</v>
      </c>
      <c r="F34" s="21">
        <v>388</v>
      </c>
      <c r="G34" s="21">
        <v>436</v>
      </c>
      <c r="H34" s="21">
        <v>586</v>
      </c>
      <c r="I34" s="21">
        <v>739</v>
      </c>
      <c r="J34" s="21">
        <v>310</v>
      </c>
      <c r="K34" s="21">
        <v>127</v>
      </c>
      <c r="L34" s="21">
        <v>146</v>
      </c>
      <c r="M34" s="21">
        <v>566</v>
      </c>
      <c r="N34" s="21">
        <v>481</v>
      </c>
      <c r="O34" s="21">
        <v>206</v>
      </c>
      <c r="P34" s="21">
        <v>311</v>
      </c>
      <c r="Q34" s="22">
        <f t="shared" ref="Q34:Q42" si="17">SUM(E34:P34)</f>
        <v>4884</v>
      </c>
      <c r="R34" s="23"/>
      <c r="S34" s="21">
        <v>4819</v>
      </c>
      <c r="T34" s="180">
        <f>P34/S34-1</f>
        <v>-0.9354637891678772</v>
      </c>
      <c r="U34" s="22">
        <v>466</v>
      </c>
    </row>
    <row r="35" spans="1:21" ht="15.75" customHeight="1">
      <c r="A35" s="25"/>
      <c r="B35" s="638"/>
      <c r="C35" s="27" t="s">
        <v>34</v>
      </c>
      <c r="D35" s="10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9">
        <f t="shared" si="17"/>
        <v>0</v>
      </c>
      <c r="R35" s="23"/>
      <c r="S35" s="28">
        <v>0</v>
      </c>
      <c r="T35" s="181"/>
      <c r="U35" s="29"/>
    </row>
    <row r="36" spans="1:21" ht="15.75" customHeight="1">
      <c r="A36" s="25"/>
      <c r="B36" s="638"/>
      <c r="C36" s="27" t="s">
        <v>35</v>
      </c>
      <c r="D36" s="10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9">
        <f t="shared" si="17"/>
        <v>0</v>
      </c>
      <c r="R36" s="23"/>
      <c r="S36" s="28">
        <v>0</v>
      </c>
      <c r="T36" s="208"/>
      <c r="U36" s="29"/>
    </row>
    <row r="37" spans="1:21" ht="15.75" customHeight="1">
      <c r="A37" s="25"/>
      <c r="B37" s="638"/>
      <c r="C37" s="27" t="s">
        <v>54</v>
      </c>
      <c r="D37" s="10"/>
      <c r="E37" s="28">
        <v>328</v>
      </c>
      <c r="F37" s="28">
        <v>257</v>
      </c>
      <c r="G37" s="28">
        <v>343</v>
      </c>
      <c r="H37" s="28">
        <v>523</v>
      </c>
      <c r="I37" s="28">
        <v>439</v>
      </c>
      <c r="J37" s="28">
        <v>135</v>
      </c>
      <c r="K37" s="28">
        <v>112</v>
      </c>
      <c r="L37" s="28">
        <v>235</v>
      </c>
      <c r="M37" s="28">
        <v>279</v>
      </c>
      <c r="N37" s="28">
        <v>380</v>
      </c>
      <c r="O37" s="28">
        <v>461</v>
      </c>
      <c r="P37" s="28">
        <v>938</v>
      </c>
      <c r="Q37" s="29">
        <f t="shared" si="17"/>
        <v>4430</v>
      </c>
      <c r="R37" s="23"/>
      <c r="S37" s="28">
        <v>5789</v>
      </c>
      <c r="T37" s="181">
        <f>P37/S37-1</f>
        <v>-0.83796856106408701</v>
      </c>
      <c r="U37" s="29">
        <v>412</v>
      </c>
    </row>
    <row r="38" spans="1:21" ht="15.75" customHeight="1">
      <c r="A38" s="25"/>
      <c r="B38" s="303"/>
      <c r="C38" s="27" t="s">
        <v>110</v>
      </c>
      <c r="D38" s="10"/>
      <c r="E38" s="28">
        <v>942</v>
      </c>
      <c r="F38" s="28">
        <v>1027</v>
      </c>
      <c r="G38" s="28">
        <v>783</v>
      </c>
      <c r="H38" s="28">
        <v>1073</v>
      </c>
      <c r="I38" s="28">
        <v>1285</v>
      </c>
      <c r="J38" s="28">
        <v>1214</v>
      </c>
      <c r="K38" s="28">
        <v>1860</v>
      </c>
      <c r="L38" s="28">
        <v>1177</v>
      </c>
      <c r="M38" s="28">
        <v>1438</v>
      </c>
      <c r="N38" s="28">
        <v>1442</v>
      </c>
      <c r="O38" s="28">
        <v>1324</v>
      </c>
      <c r="P38" s="28">
        <v>1292</v>
      </c>
      <c r="Q38" s="29">
        <f t="shared" si="17"/>
        <v>14857</v>
      </c>
      <c r="R38" s="23"/>
      <c r="S38" s="28">
        <v>16172</v>
      </c>
      <c r="T38" s="208">
        <f>P38/S38-1</f>
        <v>-0.92010883007667577</v>
      </c>
      <c r="U38" s="29">
        <v>3840</v>
      </c>
    </row>
    <row r="39" spans="1:21" ht="15.75" customHeight="1">
      <c r="A39" s="25"/>
      <c r="B39" s="304" t="s">
        <v>36</v>
      </c>
      <c r="C39" s="32" t="s">
        <v>48</v>
      </c>
      <c r="D39" s="10"/>
      <c r="E39" s="33">
        <v>498</v>
      </c>
      <c r="F39" s="33">
        <v>78</v>
      </c>
      <c r="G39" s="33">
        <v>142</v>
      </c>
      <c r="H39" s="33">
        <v>219</v>
      </c>
      <c r="I39" s="33">
        <v>520</v>
      </c>
      <c r="J39" s="33">
        <v>674</v>
      </c>
      <c r="K39" s="33">
        <v>281</v>
      </c>
      <c r="L39" s="33">
        <v>386</v>
      </c>
      <c r="M39" s="33">
        <v>262</v>
      </c>
      <c r="N39" s="33">
        <v>521</v>
      </c>
      <c r="O39" s="33">
        <v>258</v>
      </c>
      <c r="P39" s="33">
        <v>405</v>
      </c>
      <c r="Q39" s="34">
        <f t="shared" si="17"/>
        <v>4244</v>
      </c>
      <c r="R39" s="23"/>
      <c r="S39" s="33">
        <v>7276</v>
      </c>
      <c r="T39" s="182">
        <f>P39/S39-1</f>
        <v>-0.94433754810335346</v>
      </c>
      <c r="U39" s="34">
        <v>947</v>
      </c>
    </row>
    <row r="40" spans="1:21" ht="15.75" customHeight="1">
      <c r="A40" s="25"/>
      <c r="B40" s="304"/>
      <c r="C40" s="32" t="s">
        <v>216</v>
      </c>
      <c r="D40" s="10"/>
      <c r="E40" s="33">
        <v>5</v>
      </c>
      <c r="F40" s="33">
        <v>0</v>
      </c>
      <c r="G40" s="33">
        <v>230</v>
      </c>
      <c r="H40" s="33">
        <v>212</v>
      </c>
      <c r="I40" s="33">
        <v>150</v>
      </c>
      <c r="J40" s="33">
        <v>221</v>
      </c>
      <c r="K40" s="33">
        <v>391</v>
      </c>
      <c r="L40" s="33">
        <v>315</v>
      </c>
      <c r="M40" s="33">
        <v>253</v>
      </c>
      <c r="N40" s="33">
        <v>432</v>
      </c>
      <c r="O40" s="33">
        <v>439</v>
      </c>
      <c r="P40" s="33">
        <v>454</v>
      </c>
      <c r="Q40" s="34">
        <f t="shared" si="17"/>
        <v>3102</v>
      </c>
      <c r="R40" s="23"/>
      <c r="S40" s="33"/>
      <c r="T40" s="182"/>
      <c r="U40" s="34"/>
    </row>
    <row r="41" spans="1:21" ht="15.75" customHeight="1">
      <c r="A41" s="25"/>
      <c r="B41" s="303" t="s">
        <v>37</v>
      </c>
      <c r="C41" s="27" t="s">
        <v>56</v>
      </c>
      <c r="D41" s="10"/>
      <c r="E41" s="28">
        <v>169</v>
      </c>
      <c r="F41" s="28">
        <v>270</v>
      </c>
      <c r="G41" s="28">
        <v>192</v>
      </c>
      <c r="H41" s="28">
        <v>193</v>
      </c>
      <c r="I41" s="28">
        <v>78</v>
      </c>
      <c r="J41" s="28">
        <v>196</v>
      </c>
      <c r="K41" s="28">
        <v>34</v>
      </c>
      <c r="L41" s="28">
        <v>35</v>
      </c>
      <c r="M41" s="28">
        <v>24</v>
      </c>
      <c r="N41" s="28">
        <v>14</v>
      </c>
      <c r="O41" s="28">
        <v>12</v>
      </c>
      <c r="P41" s="28">
        <v>121</v>
      </c>
      <c r="Q41" s="29">
        <f t="shared" si="17"/>
        <v>1338</v>
      </c>
      <c r="R41" s="23"/>
      <c r="S41" s="28">
        <v>2951</v>
      </c>
      <c r="T41" s="181">
        <f>P41/S41-1</f>
        <v>-0.95899695018637754</v>
      </c>
      <c r="U41" s="29">
        <v>335</v>
      </c>
    </row>
    <row r="42" spans="1:21" ht="15.75" customHeight="1">
      <c r="A42" s="25"/>
      <c r="B42" s="304" t="s">
        <v>38</v>
      </c>
      <c r="C42" s="36" t="s">
        <v>114</v>
      </c>
      <c r="D42" s="10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4">
        <f t="shared" si="17"/>
        <v>0</v>
      </c>
      <c r="R42" s="23"/>
      <c r="S42" s="33">
        <v>1</v>
      </c>
      <c r="T42" s="300"/>
      <c r="U42" s="34">
        <v>5</v>
      </c>
    </row>
    <row r="43" spans="1:21" ht="15.75" customHeight="1">
      <c r="A43" s="39"/>
      <c r="B43" s="626" t="s">
        <v>97</v>
      </c>
      <c r="C43" s="627"/>
      <c r="D43" s="42"/>
      <c r="E43" s="43">
        <f>SUM(E34:E42)</f>
        <v>2530</v>
      </c>
      <c r="F43" s="43">
        <f t="shared" ref="F43:P43" si="18">SUM(F34:F42)</f>
        <v>2020</v>
      </c>
      <c r="G43" s="43">
        <f t="shared" si="18"/>
        <v>2126</v>
      </c>
      <c r="H43" s="43">
        <f t="shared" si="18"/>
        <v>2806</v>
      </c>
      <c r="I43" s="43">
        <f t="shared" si="18"/>
        <v>3211</v>
      </c>
      <c r="J43" s="43">
        <f t="shared" si="18"/>
        <v>2750</v>
      </c>
      <c r="K43" s="43">
        <f t="shared" si="18"/>
        <v>2805</v>
      </c>
      <c r="L43" s="43">
        <f t="shared" si="18"/>
        <v>2294</v>
      </c>
      <c r="M43" s="43">
        <f t="shared" si="18"/>
        <v>2822</v>
      </c>
      <c r="N43" s="43">
        <f t="shared" si="18"/>
        <v>3270</v>
      </c>
      <c r="O43" s="43">
        <f t="shared" si="18"/>
        <v>2700</v>
      </c>
      <c r="P43" s="43">
        <f t="shared" si="18"/>
        <v>3521</v>
      </c>
      <c r="Q43" s="44">
        <f>SUM(E43:P43)</f>
        <v>32855</v>
      </c>
      <c r="R43" s="45"/>
      <c r="S43" s="43">
        <f>SUM(S34:S42)</f>
        <v>37008</v>
      </c>
      <c r="T43" s="183">
        <f>P43/S43-1</f>
        <v>-0.90485840899265024</v>
      </c>
      <c r="U43" s="44">
        <f>SUM(U34:U42)</f>
        <v>6005</v>
      </c>
    </row>
    <row r="44" spans="1:21" ht="2.25" customHeight="1">
      <c r="A44" s="42"/>
      <c r="B44" s="42"/>
      <c r="C44" s="42"/>
      <c r="D44" s="10"/>
      <c r="E44" s="59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60"/>
      <c r="S44" s="34"/>
      <c r="T44" s="182"/>
      <c r="U44" s="34"/>
    </row>
    <row r="45" spans="1:21" ht="15.75" customHeight="1">
      <c r="A45" s="199" t="s">
        <v>46</v>
      </c>
      <c r="B45" s="643" t="s">
        <v>32</v>
      </c>
      <c r="C45" s="62" t="s">
        <v>33</v>
      </c>
      <c r="D45" s="17"/>
      <c r="E45" s="64"/>
      <c r="F45" s="65"/>
      <c r="G45" s="65"/>
      <c r="H45" s="65"/>
      <c r="I45" s="65">
        <v>18</v>
      </c>
      <c r="J45" s="65">
        <v>144</v>
      </c>
      <c r="K45" s="65">
        <v>288</v>
      </c>
      <c r="L45" s="172">
        <v>72</v>
      </c>
      <c r="M45" s="172">
        <v>288</v>
      </c>
      <c r="N45" s="65">
        <v>72</v>
      </c>
      <c r="O45" s="65">
        <v>144</v>
      </c>
      <c r="P45" s="65">
        <v>288</v>
      </c>
      <c r="Q45" s="65">
        <f>SUM(E45:P45)</f>
        <v>1314</v>
      </c>
      <c r="R45" s="23"/>
      <c r="S45" s="65"/>
      <c r="T45" s="184"/>
      <c r="U45" s="65"/>
    </row>
    <row r="46" spans="1:21" ht="15.75" customHeight="1">
      <c r="A46" s="204"/>
      <c r="B46" s="644"/>
      <c r="C46" s="36" t="s">
        <v>35</v>
      </c>
      <c r="D46" s="17"/>
      <c r="E46" s="171"/>
      <c r="F46" s="171"/>
      <c r="G46" s="171"/>
      <c r="H46" s="171"/>
      <c r="I46" s="171"/>
      <c r="J46" s="171"/>
      <c r="K46" s="171"/>
      <c r="L46" s="205"/>
      <c r="M46" s="205"/>
      <c r="N46" s="171"/>
      <c r="O46" s="171"/>
      <c r="P46" s="171"/>
      <c r="Q46" s="23">
        <f>SUM(E46:P46)</f>
        <v>0</v>
      </c>
      <c r="R46" s="23"/>
      <c r="S46" s="171"/>
      <c r="T46" s="216"/>
      <c r="U46" s="23"/>
    </row>
    <row r="47" spans="1:21" ht="15.75" customHeight="1">
      <c r="A47" s="150"/>
      <c r="B47" s="639" t="s">
        <v>95</v>
      </c>
      <c r="C47" s="640"/>
      <c r="D47" s="42"/>
      <c r="E47" s="43">
        <f>E46+E45</f>
        <v>0</v>
      </c>
      <c r="F47" s="43">
        <f t="shared" ref="F47:Q47" si="19">F46+F45</f>
        <v>0</v>
      </c>
      <c r="G47" s="43">
        <f t="shared" si="19"/>
        <v>0</v>
      </c>
      <c r="H47" s="43">
        <f t="shared" si="19"/>
        <v>0</v>
      </c>
      <c r="I47" s="43">
        <f t="shared" si="19"/>
        <v>18</v>
      </c>
      <c r="J47" s="43">
        <f t="shared" si="19"/>
        <v>144</v>
      </c>
      <c r="K47" s="43">
        <f t="shared" si="19"/>
        <v>288</v>
      </c>
      <c r="L47" s="43">
        <f t="shared" si="19"/>
        <v>72</v>
      </c>
      <c r="M47" s="43">
        <f t="shared" si="19"/>
        <v>288</v>
      </c>
      <c r="N47" s="43">
        <f t="shared" si="19"/>
        <v>72</v>
      </c>
      <c r="O47" s="43">
        <f t="shared" si="19"/>
        <v>144</v>
      </c>
      <c r="P47" s="43">
        <f t="shared" si="19"/>
        <v>288</v>
      </c>
      <c r="Q47" s="44">
        <f t="shared" si="19"/>
        <v>1314</v>
      </c>
      <c r="R47" s="45"/>
      <c r="S47" s="43">
        <f>S46+S45</f>
        <v>0</v>
      </c>
      <c r="T47" s="183"/>
      <c r="U47" s="44">
        <f>U46+U45</f>
        <v>0</v>
      </c>
    </row>
    <row r="48" spans="1:21" s="562" customFormat="1" ht="15.75" customHeight="1">
      <c r="A48" s="650" t="s">
        <v>96</v>
      </c>
      <c r="B48" s="651"/>
      <c r="C48" s="652"/>
      <c r="D48" s="555"/>
      <c r="E48" s="556">
        <f>E47+E43</f>
        <v>2530</v>
      </c>
      <c r="F48" s="556">
        <f t="shared" ref="F48:Q48" si="20">F47+F43</f>
        <v>2020</v>
      </c>
      <c r="G48" s="556">
        <f t="shared" si="20"/>
        <v>2126</v>
      </c>
      <c r="H48" s="556">
        <f t="shared" si="20"/>
        <v>2806</v>
      </c>
      <c r="I48" s="556">
        <f t="shared" si="20"/>
        <v>3229</v>
      </c>
      <c r="J48" s="556">
        <f t="shared" si="20"/>
        <v>2894</v>
      </c>
      <c r="K48" s="556">
        <f t="shared" si="20"/>
        <v>3093</v>
      </c>
      <c r="L48" s="556">
        <f t="shared" si="20"/>
        <v>2366</v>
      </c>
      <c r="M48" s="556">
        <f t="shared" si="20"/>
        <v>3110</v>
      </c>
      <c r="N48" s="556">
        <f t="shared" si="20"/>
        <v>3342</v>
      </c>
      <c r="O48" s="556">
        <f t="shared" si="20"/>
        <v>2844</v>
      </c>
      <c r="P48" s="556">
        <f t="shared" si="20"/>
        <v>3809</v>
      </c>
      <c r="Q48" s="557">
        <f t="shared" si="20"/>
        <v>34169</v>
      </c>
      <c r="R48" s="558"/>
      <c r="S48" s="556">
        <f>S47+S43</f>
        <v>37008</v>
      </c>
      <c r="T48" s="559">
        <f>P48/S48-1</f>
        <v>-0.8970763078253351</v>
      </c>
      <c r="U48" s="557">
        <f>U47+U43</f>
        <v>6005</v>
      </c>
    </row>
    <row r="49" spans="1:22" ht="9.75" customHeight="1">
      <c r="A49" s="144"/>
      <c r="B49" s="144"/>
      <c r="C49" s="144"/>
      <c r="H49" s="200"/>
      <c r="K49" s="200"/>
      <c r="Q49" s="191"/>
    </row>
    <row r="50" spans="1:22">
      <c r="A50" s="648" t="s">
        <v>205</v>
      </c>
      <c r="B50" s="649"/>
      <c r="C50" s="289" t="s">
        <v>207</v>
      </c>
      <c r="E50" s="292">
        <v>950</v>
      </c>
      <c r="F50" s="291">
        <v>864</v>
      </c>
      <c r="G50" s="293">
        <v>1121</v>
      </c>
      <c r="H50" s="293">
        <v>1077</v>
      </c>
      <c r="I50" s="293">
        <v>1166</v>
      </c>
      <c r="J50" s="293">
        <v>1182</v>
      </c>
      <c r="K50" s="293">
        <v>1187</v>
      </c>
      <c r="L50" s="293">
        <v>1267</v>
      </c>
      <c r="M50" s="294">
        <v>910</v>
      </c>
      <c r="N50" s="294">
        <v>1169</v>
      </c>
      <c r="O50" s="294">
        <v>1205</v>
      </c>
      <c r="P50" s="294">
        <v>1456</v>
      </c>
      <c r="Q50" s="294">
        <f>SUM(E50:P50)</f>
        <v>13554</v>
      </c>
    </row>
    <row r="51" spans="1:22">
      <c r="A51" s="285"/>
      <c r="B51" s="299" t="s">
        <v>209</v>
      </c>
      <c r="C51" s="290" t="s">
        <v>206</v>
      </c>
      <c r="E51" s="295">
        <v>185</v>
      </c>
      <c r="F51" s="296">
        <v>231</v>
      </c>
      <c r="G51" s="296">
        <v>250</v>
      </c>
      <c r="H51" s="296">
        <v>371</v>
      </c>
      <c r="I51" s="296">
        <v>552</v>
      </c>
      <c r="J51" s="296">
        <v>475</v>
      </c>
      <c r="K51" s="296">
        <v>453</v>
      </c>
      <c r="L51" s="296">
        <v>507</v>
      </c>
      <c r="M51" s="297">
        <v>553</v>
      </c>
      <c r="N51" s="297">
        <v>482</v>
      </c>
      <c r="O51" s="297">
        <v>264</v>
      </c>
      <c r="P51" s="297">
        <v>241</v>
      </c>
      <c r="Q51" s="297">
        <f>SUM(E51:P51)</f>
        <v>4564</v>
      </c>
    </row>
    <row r="52" spans="1:22">
      <c r="A52" s="286"/>
      <c r="B52" s="287"/>
      <c r="C52" s="288" t="s">
        <v>208</v>
      </c>
      <c r="E52" s="295">
        <f>SUM(E50:E51)</f>
        <v>1135</v>
      </c>
      <c r="F52" s="295">
        <f>SUM(F50:F51)</f>
        <v>1095</v>
      </c>
      <c r="G52" s="295">
        <f>SUM(G50:G51)</f>
        <v>1371</v>
      </c>
      <c r="H52" s="295">
        <f t="shared" ref="H52:Q52" si="21">SUM(H50:H51)</f>
        <v>1448</v>
      </c>
      <c r="I52" s="295">
        <f t="shared" si="21"/>
        <v>1718</v>
      </c>
      <c r="J52" s="295">
        <f t="shared" si="21"/>
        <v>1657</v>
      </c>
      <c r="K52" s="295">
        <f t="shared" si="21"/>
        <v>1640</v>
      </c>
      <c r="L52" s="295">
        <f t="shared" si="21"/>
        <v>1774</v>
      </c>
      <c r="M52" s="295">
        <f t="shared" si="21"/>
        <v>1463</v>
      </c>
      <c r="N52" s="295">
        <f t="shared" si="21"/>
        <v>1651</v>
      </c>
      <c r="O52" s="295">
        <f t="shared" si="21"/>
        <v>1469</v>
      </c>
      <c r="P52" s="295">
        <f t="shared" si="21"/>
        <v>1697</v>
      </c>
      <c r="Q52" s="297">
        <f t="shared" si="21"/>
        <v>18118</v>
      </c>
    </row>
    <row r="53" spans="1:22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1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6"/>
    </row>
    <row r="54" spans="1:22" s="72" customFormat="1">
      <c r="A54" s="6"/>
      <c r="B54" s="6"/>
      <c r="C54" s="6"/>
      <c r="D54" s="6"/>
      <c r="E54" s="6"/>
      <c r="F54" s="210"/>
      <c r="G54" s="210"/>
      <c r="H54" s="210"/>
      <c r="I54" s="210"/>
      <c r="J54" s="210"/>
      <c r="K54" s="210"/>
      <c r="L54" s="210"/>
      <c r="M54" s="6"/>
      <c r="N54" s="6"/>
      <c r="O54" s="6"/>
      <c r="P54" s="6"/>
      <c r="Q54" s="6"/>
      <c r="S54" s="6"/>
      <c r="T54" s="186"/>
      <c r="U54" s="6"/>
      <c r="V54" s="6"/>
    </row>
    <row r="55" spans="1:22" s="72" customFormat="1">
      <c r="A55" s="6"/>
      <c r="B55" s="6"/>
      <c r="C55" s="6"/>
      <c r="D55" s="6"/>
      <c r="E55" s="6"/>
      <c r="F55" s="210"/>
      <c r="G55" s="211"/>
      <c r="H55" s="210"/>
      <c r="I55" s="210"/>
      <c r="J55" s="200"/>
      <c r="K55" s="210"/>
      <c r="L55" s="210"/>
      <c r="M55" s="6"/>
      <c r="N55" s="6"/>
      <c r="O55" s="6"/>
      <c r="P55" s="6"/>
      <c r="Q55" s="6"/>
      <c r="S55" s="6"/>
      <c r="T55" s="186"/>
      <c r="U55" s="6"/>
      <c r="V55" s="6"/>
    </row>
    <row r="56" spans="1:22" s="72" customFormat="1">
      <c r="A56" s="6"/>
      <c r="B56" s="6"/>
      <c r="C56" s="6"/>
      <c r="D56" s="6"/>
      <c r="E56" s="6"/>
      <c r="F56" s="210"/>
      <c r="G56" s="210"/>
      <c r="H56" s="210"/>
      <c r="I56" s="210"/>
      <c r="J56" s="200"/>
      <c r="K56" s="210"/>
      <c r="L56" s="210"/>
      <c r="M56" s="6"/>
      <c r="N56" s="6"/>
      <c r="O56" s="6"/>
      <c r="P56" s="6"/>
      <c r="Q56" s="6"/>
      <c r="S56" s="6"/>
      <c r="T56" s="186"/>
      <c r="U56" s="6"/>
      <c r="V56" s="6"/>
    </row>
    <row r="57" spans="1:22" s="72" customFormat="1">
      <c r="A57" s="6"/>
      <c r="B57" s="6"/>
      <c r="C57" s="6"/>
      <c r="D57" s="6"/>
      <c r="E57" s="6"/>
      <c r="F57" s="210"/>
      <c r="G57" s="211"/>
      <c r="H57" s="211"/>
      <c r="I57" s="211"/>
      <c r="J57" s="20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6"/>
    </row>
    <row r="58" spans="1:22" s="72" customFormat="1">
      <c r="A58" s="6"/>
      <c r="B58" s="6"/>
      <c r="C58" s="6"/>
      <c r="D58" s="6"/>
      <c r="E58" s="6"/>
      <c r="F58" s="210"/>
      <c r="G58" s="211"/>
      <c r="H58" s="211"/>
      <c r="I58" s="211"/>
      <c r="J58" s="211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</row>
    <row r="59" spans="1:22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1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</row>
    <row r="60" spans="1:22" s="72" customFormat="1">
      <c r="A60" s="6"/>
      <c r="B60" s="6"/>
      <c r="C60" s="6"/>
      <c r="D60" s="6"/>
      <c r="E60" s="6"/>
      <c r="F60" s="210"/>
      <c r="G60" s="210"/>
      <c r="H60" s="210"/>
      <c r="I60" s="210"/>
      <c r="J60" s="21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</row>
    <row r="61" spans="1:22" s="72" customFormat="1">
      <c r="A61" s="6"/>
      <c r="B61" s="6"/>
      <c r="C61" s="6"/>
      <c r="D61" s="6"/>
      <c r="E61" s="6"/>
      <c r="F61" s="210"/>
      <c r="G61" s="210"/>
      <c r="H61" s="210"/>
      <c r="I61" s="210"/>
      <c r="J61" s="210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</row>
    <row r="62" spans="1:22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</row>
    <row r="63" spans="1:22" s="72" customFormat="1">
      <c r="A63" s="6"/>
      <c r="B63" s="6"/>
      <c r="C63" s="6"/>
      <c r="D63" s="6"/>
      <c r="E63" s="6"/>
      <c r="F63" s="210"/>
      <c r="G63" s="210"/>
      <c r="H63" s="210"/>
      <c r="I63" s="210"/>
      <c r="J63" s="210"/>
      <c r="K63" s="210"/>
      <c r="L63" s="210"/>
      <c r="M63" s="6"/>
      <c r="N63" s="6"/>
      <c r="O63" s="6"/>
      <c r="P63" s="6"/>
      <c r="Q63" s="6"/>
      <c r="S63" s="6"/>
      <c r="T63" s="186"/>
      <c r="U63" s="6"/>
      <c r="V63" s="6"/>
    </row>
    <row r="64" spans="1:22" s="72" customFormat="1">
      <c r="A64" s="6"/>
      <c r="B64" s="6"/>
      <c r="C64" s="6"/>
      <c r="D64" s="6"/>
      <c r="E64" s="6"/>
      <c r="F64" s="210"/>
      <c r="G64" s="210"/>
      <c r="H64" s="210"/>
      <c r="I64" s="210"/>
      <c r="J64" s="210"/>
      <c r="K64" s="210"/>
      <c r="L64" s="210"/>
      <c r="M64" s="6"/>
      <c r="N64" s="6"/>
      <c r="O64" s="6"/>
      <c r="P64" s="6"/>
      <c r="Q64" s="6"/>
      <c r="S64" s="6"/>
      <c r="T64" s="186"/>
      <c r="U64" s="6"/>
      <c r="V64" s="6"/>
    </row>
    <row r="65" spans="1:22" s="72" customFormat="1">
      <c r="A65" s="6"/>
      <c r="B65" s="6"/>
      <c r="C65" s="6"/>
      <c r="D65" s="6"/>
      <c r="E65" s="6"/>
      <c r="F65" s="210"/>
      <c r="G65" s="210"/>
      <c r="H65" s="210"/>
      <c r="I65" s="210"/>
      <c r="J65" s="210"/>
      <c r="K65" s="210"/>
      <c r="L65" s="210"/>
      <c r="M65" s="6"/>
      <c r="N65" s="6"/>
      <c r="O65" s="6"/>
      <c r="P65" s="6"/>
      <c r="Q65" s="6"/>
      <c r="S65" s="6"/>
      <c r="T65" s="186"/>
      <c r="U65" s="6"/>
      <c r="V65" s="6"/>
    </row>
    <row r="66" spans="1:22">
      <c r="F66" s="210"/>
      <c r="G66" s="210"/>
      <c r="H66" s="210"/>
      <c r="I66" s="210"/>
      <c r="J66" s="210"/>
      <c r="K66" s="210"/>
      <c r="L66" s="210"/>
    </row>
    <row r="233" spans="3:4">
      <c r="C233" s="73"/>
      <c r="D233" s="73"/>
    </row>
    <row r="237" spans="3:4">
      <c r="C237" s="73"/>
      <c r="D237" s="73"/>
    </row>
  </sheetData>
  <mergeCells count="16">
    <mergeCell ref="B16:C16"/>
    <mergeCell ref="E3:Q3"/>
    <mergeCell ref="S3:U3"/>
    <mergeCell ref="A4:C4"/>
    <mergeCell ref="B6:B9"/>
    <mergeCell ref="B15:C15"/>
    <mergeCell ref="B45:B46"/>
    <mergeCell ref="B47:C47"/>
    <mergeCell ref="A48:C48"/>
    <mergeCell ref="A50:B50"/>
    <mergeCell ref="A19:C19"/>
    <mergeCell ref="B21:B24"/>
    <mergeCell ref="B30:C30"/>
    <mergeCell ref="A32:C32"/>
    <mergeCell ref="B34:B37"/>
    <mergeCell ref="B43:C43"/>
  </mergeCells>
  <phoneticPr fontId="136" type="noConversion"/>
  <printOptions horizontalCentered="1" verticalCentered="1"/>
  <pageMargins left="0.25" right="0.25" top="0.75" bottom="0.75" header="0.3" footer="0.3"/>
  <pageSetup paperSize="9" scale="6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4"/>
  <sheetViews>
    <sheetView showGridLines="0" topLeftCell="A13" zoomScale="80" zoomScaleNormal="80" workbookViewId="0">
      <pane xSplit="4" topLeftCell="E1" activePane="topRight" state="frozen"/>
      <selection activeCell="I25" sqref="I25"/>
      <selection pane="topRight"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210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28" t="s">
        <v>213</v>
      </c>
      <c r="F3" s="629"/>
      <c r="G3" s="629"/>
      <c r="H3" s="629"/>
      <c r="I3" s="629"/>
      <c r="J3" s="629"/>
      <c r="K3" s="629"/>
      <c r="L3" s="629"/>
      <c r="M3" s="629"/>
      <c r="N3" s="629"/>
      <c r="O3" s="629"/>
      <c r="P3" s="629"/>
      <c r="Q3" s="630"/>
      <c r="R3" s="9"/>
      <c r="S3" s="631" t="s">
        <v>101</v>
      </c>
      <c r="T3" s="632"/>
      <c r="U3" s="633"/>
    </row>
    <row r="4" spans="1:21" ht="16.5">
      <c r="A4" s="634" t="s">
        <v>16</v>
      </c>
      <c r="B4" s="635"/>
      <c r="C4" s="636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211</v>
      </c>
      <c r="T4" s="13" t="s">
        <v>29</v>
      </c>
      <c r="U4" s="13" t="s">
        <v>201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37" t="s">
        <v>32</v>
      </c>
      <c r="C6" s="20" t="s">
        <v>33</v>
      </c>
      <c r="D6" s="10">
        <f>D20+D32</f>
        <v>0</v>
      </c>
      <c r="E6" s="21">
        <f t="shared" ref="E6:P6" si="0">E20+E32+E42</f>
        <v>413</v>
      </c>
      <c r="F6" s="21">
        <f t="shared" si="0"/>
        <v>582</v>
      </c>
      <c r="G6" s="21">
        <f t="shared" si="0"/>
        <v>1008</v>
      </c>
      <c r="H6" s="21">
        <f t="shared" si="0"/>
        <v>747</v>
      </c>
      <c r="I6" s="21">
        <f t="shared" si="0"/>
        <v>2744</v>
      </c>
      <c r="J6" s="21">
        <f t="shared" si="0"/>
        <v>2708</v>
      </c>
      <c r="K6" s="21">
        <f t="shared" si="0"/>
        <v>1610</v>
      </c>
      <c r="L6" s="21">
        <f t="shared" si="0"/>
        <v>2265</v>
      </c>
      <c r="M6" s="21">
        <f t="shared" si="0"/>
        <v>2360</v>
      </c>
      <c r="N6" s="21">
        <f t="shared" si="0"/>
        <v>1812</v>
      </c>
      <c r="O6" s="21">
        <f t="shared" si="0"/>
        <v>2289</v>
      </c>
      <c r="P6" s="21">
        <f t="shared" si="0"/>
        <v>2662</v>
      </c>
      <c r="Q6" s="22">
        <f t="shared" ref="Q6:Q14" si="1">SUM(E6:P6)</f>
        <v>21200</v>
      </c>
      <c r="R6" s="23"/>
      <c r="S6" s="22">
        <f>S20+S32</f>
        <v>11252</v>
      </c>
      <c r="T6" s="187">
        <f>Q6/S6-1</f>
        <v>0.88410949164592956</v>
      </c>
      <c r="U6" s="22">
        <f t="shared" ref="U6:U13" si="2">U20+U32</f>
        <v>10447</v>
      </c>
    </row>
    <row r="7" spans="1:21" ht="15.75" customHeight="1">
      <c r="A7" s="25"/>
      <c r="B7" s="638"/>
      <c r="C7" s="27" t="s">
        <v>34</v>
      </c>
      <c r="D7" s="10"/>
      <c r="E7" s="28">
        <f t="shared" ref="E7:P7" si="3">E21+E33</f>
        <v>0</v>
      </c>
      <c r="F7" s="28">
        <f t="shared" si="3"/>
        <v>0</v>
      </c>
      <c r="G7" s="28">
        <f t="shared" si="3"/>
        <v>0</v>
      </c>
      <c r="H7" s="28">
        <f t="shared" si="3"/>
        <v>0</v>
      </c>
      <c r="I7" s="28">
        <f t="shared" si="3"/>
        <v>0</v>
      </c>
      <c r="J7" s="28">
        <f t="shared" si="3"/>
        <v>0</v>
      </c>
      <c r="K7" s="28">
        <f t="shared" si="3"/>
        <v>0</v>
      </c>
      <c r="L7" s="28">
        <f t="shared" si="3"/>
        <v>0</v>
      </c>
      <c r="M7" s="28">
        <f t="shared" si="3"/>
        <v>0</v>
      </c>
      <c r="N7" s="28">
        <f t="shared" si="3"/>
        <v>0</v>
      </c>
      <c r="O7" s="28">
        <f t="shared" si="3"/>
        <v>0</v>
      </c>
      <c r="P7" s="28">
        <f t="shared" si="3"/>
        <v>0</v>
      </c>
      <c r="Q7" s="29">
        <f t="shared" si="1"/>
        <v>0</v>
      </c>
      <c r="R7" s="23"/>
      <c r="S7" s="29">
        <f t="shared" ref="S7:S13" si="4">S21+S33</f>
        <v>0</v>
      </c>
      <c r="T7" s="188"/>
      <c r="U7" s="29">
        <f t="shared" si="2"/>
        <v>0</v>
      </c>
    </row>
    <row r="8" spans="1:21" ht="15.75" customHeight="1">
      <c r="A8" s="25"/>
      <c r="B8" s="638"/>
      <c r="C8" s="27" t="s">
        <v>35</v>
      </c>
      <c r="D8" s="10"/>
      <c r="E8" s="28">
        <f t="shared" ref="E8:P8" si="5">E22+E34+E43</f>
        <v>0</v>
      </c>
      <c r="F8" s="28">
        <f t="shared" si="5"/>
        <v>0</v>
      </c>
      <c r="G8" s="28">
        <f t="shared" si="5"/>
        <v>0</v>
      </c>
      <c r="H8" s="28">
        <f t="shared" si="5"/>
        <v>0</v>
      </c>
      <c r="I8" s="28">
        <f t="shared" si="5"/>
        <v>0</v>
      </c>
      <c r="J8" s="28">
        <f t="shared" si="5"/>
        <v>0</v>
      </c>
      <c r="K8" s="28">
        <f t="shared" si="5"/>
        <v>0</v>
      </c>
      <c r="L8" s="28">
        <f t="shared" si="5"/>
        <v>0</v>
      </c>
      <c r="M8" s="28">
        <f t="shared" si="5"/>
        <v>0</v>
      </c>
      <c r="N8" s="28">
        <f t="shared" si="5"/>
        <v>0</v>
      </c>
      <c r="O8" s="28">
        <f t="shared" si="5"/>
        <v>0</v>
      </c>
      <c r="P8" s="28">
        <f t="shared" si="5"/>
        <v>0</v>
      </c>
      <c r="Q8" s="29">
        <f t="shared" si="1"/>
        <v>0</v>
      </c>
      <c r="R8" s="23"/>
      <c r="S8" s="29">
        <f t="shared" si="4"/>
        <v>5</v>
      </c>
      <c r="T8" s="208">
        <f>Q8/S8-1</f>
        <v>-1</v>
      </c>
      <c r="U8" s="29">
        <f t="shared" si="2"/>
        <v>388</v>
      </c>
    </row>
    <row r="9" spans="1:21" ht="15.75" customHeight="1">
      <c r="A9" s="25"/>
      <c r="B9" s="638"/>
      <c r="C9" s="27" t="s">
        <v>55</v>
      </c>
      <c r="D9" s="10"/>
      <c r="E9" s="28">
        <f t="shared" ref="E9:P14" si="6">E23+E35</f>
        <v>1242</v>
      </c>
      <c r="F9" s="28">
        <f t="shared" si="6"/>
        <v>1372</v>
      </c>
      <c r="G9" s="28">
        <f t="shared" si="6"/>
        <v>1618</v>
      </c>
      <c r="H9" s="28">
        <f t="shared" si="6"/>
        <v>988</v>
      </c>
      <c r="I9" s="28">
        <f t="shared" si="6"/>
        <v>1447</v>
      </c>
      <c r="J9" s="28">
        <f t="shared" si="6"/>
        <v>992</v>
      </c>
      <c r="K9" s="28">
        <f t="shared" si="6"/>
        <v>1122</v>
      </c>
      <c r="L9" s="28">
        <f t="shared" si="6"/>
        <v>880</v>
      </c>
      <c r="M9" s="28">
        <f t="shared" si="6"/>
        <v>923</v>
      </c>
      <c r="N9" s="28">
        <f t="shared" si="6"/>
        <v>952</v>
      </c>
      <c r="O9" s="28">
        <f t="shared" si="6"/>
        <v>708</v>
      </c>
      <c r="P9" s="28">
        <f t="shared" si="6"/>
        <v>1386</v>
      </c>
      <c r="Q9" s="29">
        <f t="shared" si="1"/>
        <v>13630</v>
      </c>
      <c r="R9" s="23"/>
      <c r="S9" s="29">
        <f t="shared" si="4"/>
        <v>14567</v>
      </c>
      <c r="T9" s="188">
        <f t="shared" ref="T9:T15" si="7">Q9/S9-1</f>
        <v>-6.4323470858790421E-2</v>
      </c>
      <c r="U9" s="29">
        <f t="shared" si="2"/>
        <v>25098</v>
      </c>
    </row>
    <row r="10" spans="1:21" ht="15.75" customHeight="1">
      <c r="A10" s="25"/>
      <c r="B10" s="301"/>
      <c r="C10" s="27" t="s">
        <v>111</v>
      </c>
      <c r="D10" s="10"/>
      <c r="E10" s="28">
        <f t="shared" si="6"/>
        <v>5749</v>
      </c>
      <c r="F10" s="28">
        <f t="shared" si="6"/>
        <v>6143</v>
      </c>
      <c r="G10" s="28">
        <f t="shared" si="6"/>
        <v>6722</v>
      </c>
      <c r="H10" s="28">
        <f t="shared" si="6"/>
        <v>6096</v>
      </c>
      <c r="I10" s="28">
        <f t="shared" si="6"/>
        <v>5672</v>
      </c>
      <c r="J10" s="28">
        <f t="shared" si="6"/>
        <v>5965</v>
      </c>
      <c r="K10" s="28">
        <f t="shared" si="6"/>
        <v>5836</v>
      </c>
      <c r="L10" s="28">
        <f t="shared" si="6"/>
        <v>5657</v>
      </c>
      <c r="M10" s="28">
        <f t="shared" si="6"/>
        <v>6628</v>
      </c>
      <c r="N10" s="28">
        <f t="shared" si="6"/>
        <v>5288</v>
      </c>
      <c r="O10" s="28">
        <f t="shared" si="6"/>
        <v>5419</v>
      </c>
      <c r="P10" s="28">
        <f t="shared" si="6"/>
        <v>6277</v>
      </c>
      <c r="Q10" s="29">
        <f>SUM(E10:P10)</f>
        <v>71452</v>
      </c>
      <c r="R10" s="23"/>
      <c r="S10" s="29">
        <f t="shared" si="4"/>
        <v>85821</v>
      </c>
      <c r="T10" s="208">
        <f t="shared" si="7"/>
        <v>-0.16742988312883789</v>
      </c>
      <c r="U10" s="29">
        <f t="shared" si="2"/>
        <v>63693</v>
      </c>
    </row>
    <row r="11" spans="1:21" ht="15.75" customHeight="1">
      <c r="A11" s="25"/>
      <c r="B11" s="302" t="s">
        <v>36</v>
      </c>
      <c r="C11" s="32" t="s">
        <v>47</v>
      </c>
      <c r="D11" s="10"/>
      <c r="E11" s="33">
        <f t="shared" si="6"/>
        <v>2428</v>
      </c>
      <c r="F11" s="33">
        <f t="shared" si="6"/>
        <v>2152</v>
      </c>
      <c r="G11" s="33">
        <f t="shared" si="6"/>
        <v>2885</v>
      </c>
      <c r="H11" s="33">
        <f t="shared" si="6"/>
        <v>2704</v>
      </c>
      <c r="I11" s="33">
        <f t="shared" si="6"/>
        <v>1966</v>
      </c>
      <c r="J11" s="33">
        <f t="shared" si="6"/>
        <v>2471</v>
      </c>
      <c r="K11" s="33">
        <f t="shared" si="6"/>
        <v>2201</v>
      </c>
      <c r="L11" s="33">
        <f t="shared" si="6"/>
        <v>2329</v>
      </c>
      <c r="M11" s="33">
        <f t="shared" si="6"/>
        <v>2712</v>
      </c>
      <c r="N11" s="33">
        <f t="shared" si="6"/>
        <v>2145</v>
      </c>
      <c r="O11" s="33">
        <f t="shared" si="6"/>
        <v>3024</v>
      </c>
      <c r="P11" s="33">
        <f t="shared" si="6"/>
        <v>3171</v>
      </c>
      <c r="Q11" s="34">
        <f t="shared" si="1"/>
        <v>30188</v>
      </c>
      <c r="R11" s="23"/>
      <c r="S11" s="23">
        <f t="shared" si="4"/>
        <v>34370</v>
      </c>
      <c r="T11" s="189">
        <f t="shared" si="7"/>
        <v>-0.12167588012801867</v>
      </c>
      <c r="U11" s="23">
        <f t="shared" si="2"/>
        <v>34304</v>
      </c>
    </row>
    <row r="12" spans="1:21" ht="15.75" customHeight="1">
      <c r="A12" s="25"/>
      <c r="B12" s="301" t="s">
        <v>37</v>
      </c>
      <c r="C12" s="27" t="s">
        <v>57</v>
      </c>
      <c r="D12" s="10"/>
      <c r="E12" s="28">
        <f t="shared" si="6"/>
        <v>525</v>
      </c>
      <c r="F12" s="28">
        <f t="shared" si="6"/>
        <v>500</v>
      </c>
      <c r="G12" s="28">
        <f t="shared" si="6"/>
        <v>694</v>
      </c>
      <c r="H12" s="28">
        <f t="shared" si="6"/>
        <v>491</v>
      </c>
      <c r="I12" s="28">
        <f t="shared" si="6"/>
        <v>463</v>
      </c>
      <c r="J12" s="28">
        <f t="shared" si="6"/>
        <v>513</v>
      </c>
      <c r="K12" s="28">
        <f t="shared" si="6"/>
        <v>599</v>
      </c>
      <c r="L12" s="28">
        <f t="shared" si="6"/>
        <v>550</v>
      </c>
      <c r="M12" s="28">
        <f t="shared" si="6"/>
        <v>507</v>
      </c>
      <c r="N12" s="28">
        <f t="shared" si="6"/>
        <v>514</v>
      </c>
      <c r="O12" s="28">
        <f t="shared" si="6"/>
        <v>629</v>
      </c>
      <c r="P12" s="28">
        <f t="shared" si="6"/>
        <v>712</v>
      </c>
      <c r="Q12" s="29">
        <f t="shared" si="1"/>
        <v>6697</v>
      </c>
      <c r="R12" s="23"/>
      <c r="S12" s="29">
        <f t="shared" si="4"/>
        <v>8770</v>
      </c>
      <c r="T12" s="188">
        <f t="shared" si="7"/>
        <v>-0.23637400228050176</v>
      </c>
      <c r="U12" s="29">
        <f t="shared" si="2"/>
        <v>9305</v>
      </c>
    </row>
    <row r="13" spans="1:21" ht="15.75" customHeight="1">
      <c r="A13" s="25"/>
      <c r="B13" s="302" t="s">
        <v>38</v>
      </c>
      <c r="C13" s="36" t="s">
        <v>115</v>
      </c>
      <c r="D13" s="10"/>
      <c r="E13" s="33">
        <f t="shared" si="6"/>
        <v>63</v>
      </c>
      <c r="F13" s="33">
        <f t="shared" si="6"/>
        <v>67</v>
      </c>
      <c r="G13" s="33">
        <f t="shared" si="6"/>
        <v>65</v>
      </c>
      <c r="H13" s="33">
        <f t="shared" si="6"/>
        <v>45</v>
      </c>
      <c r="I13" s="33">
        <f t="shared" si="6"/>
        <v>57</v>
      </c>
      <c r="J13" s="33">
        <f t="shared" si="6"/>
        <v>48</v>
      </c>
      <c r="K13" s="33">
        <f t="shared" si="6"/>
        <v>45</v>
      </c>
      <c r="L13" s="33">
        <f t="shared" si="6"/>
        <v>44</v>
      </c>
      <c r="M13" s="33">
        <f t="shared" si="6"/>
        <v>38</v>
      </c>
      <c r="N13" s="33">
        <f t="shared" si="6"/>
        <v>33</v>
      </c>
      <c r="O13" s="33">
        <f t="shared" si="6"/>
        <v>13</v>
      </c>
      <c r="P13" s="33">
        <f t="shared" si="6"/>
        <v>0</v>
      </c>
      <c r="Q13" s="34">
        <f t="shared" si="1"/>
        <v>518</v>
      </c>
      <c r="R13" s="23"/>
      <c r="S13" s="23">
        <f t="shared" si="4"/>
        <v>969</v>
      </c>
      <c r="T13" s="189">
        <f t="shared" si="7"/>
        <v>-0.46542827657378738</v>
      </c>
      <c r="U13" s="23">
        <f t="shared" si="2"/>
        <v>1306</v>
      </c>
    </row>
    <row r="14" spans="1:21" ht="15.75" customHeight="1">
      <c r="A14" s="150"/>
      <c r="B14" s="639" t="s">
        <v>94</v>
      </c>
      <c r="C14" s="640"/>
      <c r="D14" s="10"/>
      <c r="E14" s="151">
        <f>E28+E40</f>
        <v>10420</v>
      </c>
      <c r="F14" s="151">
        <f t="shared" si="6"/>
        <v>10816</v>
      </c>
      <c r="G14" s="151">
        <f t="shared" si="6"/>
        <v>12992</v>
      </c>
      <c r="H14" s="151">
        <f t="shared" si="6"/>
        <v>11071</v>
      </c>
      <c r="I14" s="151">
        <f t="shared" si="6"/>
        <v>12349</v>
      </c>
      <c r="J14" s="151">
        <f t="shared" si="6"/>
        <v>12697</v>
      </c>
      <c r="K14" s="151">
        <f>K28+K40</f>
        <v>11413</v>
      </c>
      <c r="L14" s="151">
        <f t="shared" si="6"/>
        <v>11725</v>
      </c>
      <c r="M14" s="151">
        <f t="shared" si="6"/>
        <v>13168</v>
      </c>
      <c r="N14" s="151">
        <f t="shared" si="6"/>
        <v>10744</v>
      </c>
      <c r="O14" s="151">
        <f t="shared" si="6"/>
        <v>12082</v>
      </c>
      <c r="P14" s="151">
        <f t="shared" si="6"/>
        <v>14208</v>
      </c>
      <c r="Q14" s="152">
        <f t="shared" si="1"/>
        <v>143685</v>
      </c>
      <c r="R14" s="23"/>
      <c r="S14" s="170">
        <f>SUM(S6:S13)</f>
        <v>155754</v>
      </c>
      <c r="T14" s="190">
        <f t="shared" si="7"/>
        <v>-7.7487576563041727E-2</v>
      </c>
      <c r="U14" s="170">
        <f>SUM(U6:U13)</f>
        <v>144541</v>
      </c>
    </row>
    <row r="15" spans="1:21" ht="15.75" customHeight="1">
      <c r="A15" s="39"/>
      <c r="B15" s="641" t="s">
        <v>80</v>
      </c>
      <c r="C15" s="642"/>
      <c r="D15" s="153"/>
      <c r="E15" s="193">
        <f t="shared" ref="E15:P15" si="8">E14+E44</f>
        <v>10420</v>
      </c>
      <c r="F15" s="193">
        <f t="shared" si="8"/>
        <v>10816</v>
      </c>
      <c r="G15" s="193">
        <f t="shared" si="8"/>
        <v>12992</v>
      </c>
      <c r="H15" s="193">
        <f t="shared" si="8"/>
        <v>11071</v>
      </c>
      <c r="I15" s="193">
        <f t="shared" si="8"/>
        <v>12349</v>
      </c>
      <c r="J15" s="193">
        <f t="shared" si="8"/>
        <v>12697</v>
      </c>
      <c r="K15" s="193">
        <f t="shared" si="8"/>
        <v>11413</v>
      </c>
      <c r="L15" s="193">
        <f t="shared" si="8"/>
        <v>11725</v>
      </c>
      <c r="M15" s="193">
        <f t="shared" si="8"/>
        <v>13168</v>
      </c>
      <c r="N15" s="193">
        <f t="shared" si="8"/>
        <v>10744</v>
      </c>
      <c r="O15" s="193">
        <f t="shared" si="8"/>
        <v>12082</v>
      </c>
      <c r="P15" s="193">
        <f t="shared" si="8"/>
        <v>14208</v>
      </c>
      <c r="Q15" s="194">
        <f>SUM(E15:P15)</f>
        <v>143685</v>
      </c>
      <c r="R15" s="195"/>
      <c r="S15" s="194">
        <f>S14+S44</f>
        <v>155844</v>
      </c>
      <c r="T15" s="196">
        <f t="shared" si="7"/>
        <v>-7.8020328020327989E-2</v>
      </c>
      <c r="U15" s="194">
        <f>U14+U44</f>
        <v>144764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49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53"/>
      <c r="U17" s="53"/>
    </row>
    <row r="18" spans="1:21" ht="16.5">
      <c r="A18" s="634" t="s">
        <v>39</v>
      </c>
      <c r="B18" s="635"/>
      <c r="C18" s="636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211</v>
      </c>
      <c r="T18" s="13" t="s">
        <v>29</v>
      </c>
      <c r="U18" s="13" t="s">
        <v>201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637" t="s">
        <v>32</v>
      </c>
      <c r="C20" s="20" t="s">
        <v>33</v>
      </c>
      <c r="D20" s="10"/>
      <c r="E20" s="21">
        <v>279</v>
      </c>
      <c r="F20" s="21">
        <v>301</v>
      </c>
      <c r="G20" s="21">
        <v>302</v>
      </c>
      <c r="H20" s="21">
        <v>239</v>
      </c>
      <c r="I20" s="21">
        <v>2733</v>
      </c>
      <c r="J20" s="21">
        <v>2708</v>
      </c>
      <c r="K20" s="21">
        <v>1586</v>
      </c>
      <c r="L20" s="21">
        <v>1347</v>
      </c>
      <c r="M20" s="21">
        <v>1639</v>
      </c>
      <c r="N20" s="21">
        <v>1278</v>
      </c>
      <c r="O20" s="21">
        <v>1736</v>
      </c>
      <c r="P20" s="21">
        <v>2233</v>
      </c>
      <c r="Q20" s="22">
        <f t="shared" ref="Q20:Q27" si="9">SUM(E20:P20)</f>
        <v>16381</v>
      </c>
      <c r="R20" s="23"/>
      <c r="S20" s="21">
        <f>'2016'!Q20</f>
        <v>5260</v>
      </c>
      <c r="T20" s="180">
        <f t="shared" ref="T20:T28" si="10">Q20/S20-1</f>
        <v>2.1142585551330799</v>
      </c>
      <c r="U20" s="22">
        <f>'2015'!Q20</f>
        <v>6087</v>
      </c>
    </row>
    <row r="21" spans="1:21" ht="15.75" hidden="1" customHeight="1">
      <c r="A21" s="25"/>
      <c r="B21" s="638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>
        <f t="shared" si="9"/>
        <v>0</v>
      </c>
      <c r="R21" s="23"/>
      <c r="S21" s="28">
        <f>'2016'!Q21</f>
        <v>0</v>
      </c>
      <c r="T21" s="198" t="e">
        <f t="shared" si="10"/>
        <v>#DIV/0!</v>
      </c>
      <c r="U21" s="29">
        <f>'2015'!Q21</f>
        <v>0</v>
      </c>
    </row>
    <row r="22" spans="1:21" ht="15.75" hidden="1" customHeight="1">
      <c r="A22" s="25"/>
      <c r="B22" s="638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9"/>
        <v>0</v>
      </c>
      <c r="R22" s="23"/>
      <c r="S22" s="28">
        <f>'2016'!Q22</f>
        <v>0</v>
      </c>
      <c r="T22" s="198" t="e">
        <f t="shared" si="10"/>
        <v>#DIV/0!</v>
      </c>
      <c r="U22" s="29">
        <f>'2015'!Q22</f>
        <v>0</v>
      </c>
    </row>
    <row r="23" spans="1:21" ht="15.75" customHeight="1">
      <c r="A23" s="25"/>
      <c r="B23" s="638"/>
      <c r="C23" s="27" t="s">
        <v>54</v>
      </c>
      <c r="D23" s="10"/>
      <c r="E23" s="28">
        <v>669</v>
      </c>
      <c r="F23" s="28">
        <v>801</v>
      </c>
      <c r="G23" s="28">
        <v>882</v>
      </c>
      <c r="H23" s="28">
        <v>780</v>
      </c>
      <c r="I23" s="28">
        <v>764</v>
      </c>
      <c r="J23" s="28">
        <v>726</v>
      </c>
      <c r="K23" s="28">
        <v>524</v>
      </c>
      <c r="L23" s="28">
        <v>557</v>
      </c>
      <c r="M23" s="28">
        <v>504</v>
      </c>
      <c r="N23" s="28">
        <v>397</v>
      </c>
      <c r="O23" s="28">
        <v>448</v>
      </c>
      <c r="P23" s="28">
        <v>789</v>
      </c>
      <c r="Q23" s="29">
        <f t="shared" si="9"/>
        <v>7841</v>
      </c>
      <c r="R23" s="23"/>
      <c r="S23" s="28">
        <f>'2016'!Q23</f>
        <v>8951</v>
      </c>
      <c r="T23" s="181">
        <f t="shared" si="10"/>
        <v>-0.12400849067143338</v>
      </c>
      <c r="U23" s="29">
        <f>'2015'!Q23</f>
        <v>15677</v>
      </c>
    </row>
    <row r="24" spans="1:21" ht="15.75" customHeight="1">
      <c r="A24" s="25"/>
      <c r="B24" s="301"/>
      <c r="C24" s="27" t="s">
        <v>110</v>
      </c>
      <c r="D24" s="10"/>
      <c r="E24" s="28">
        <v>3851</v>
      </c>
      <c r="F24" s="28">
        <v>4801</v>
      </c>
      <c r="G24" s="28">
        <v>5424</v>
      </c>
      <c r="H24" s="28">
        <v>5011</v>
      </c>
      <c r="I24" s="28">
        <v>4724</v>
      </c>
      <c r="J24" s="28">
        <v>4813</v>
      </c>
      <c r="K24" s="28">
        <v>4479</v>
      </c>
      <c r="L24" s="28">
        <v>4187</v>
      </c>
      <c r="M24" s="28">
        <v>5097</v>
      </c>
      <c r="N24" s="28">
        <v>3710</v>
      </c>
      <c r="O24" s="28">
        <v>4298</v>
      </c>
      <c r="P24" s="28">
        <v>4885</v>
      </c>
      <c r="Q24" s="29">
        <f t="shared" si="9"/>
        <v>55280</v>
      </c>
      <c r="R24" s="23"/>
      <c r="S24" s="28">
        <f>'2016'!Q24</f>
        <v>56935</v>
      </c>
      <c r="T24" s="208">
        <f t="shared" si="10"/>
        <v>-2.9068235707385592E-2</v>
      </c>
      <c r="U24" s="29">
        <f>'2015'!Q24</f>
        <v>45021</v>
      </c>
    </row>
    <row r="25" spans="1:21" ht="15.75" customHeight="1">
      <c r="A25" s="25"/>
      <c r="B25" s="302" t="s">
        <v>36</v>
      </c>
      <c r="C25" s="32" t="s">
        <v>48</v>
      </c>
      <c r="D25" s="10"/>
      <c r="E25" s="33">
        <v>1850</v>
      </c>
      <c r="F25" s="33">
        <v>1810</v>
      </c>
      <c r="G25" s="33">
        <v>2209</v>
      </c>
      <c r="H25" s="33">
        <v>1948</v>
      </c>
      <c r="I25" s="33">
        <v>1710</v>
      </c>
      <c r="J25" s="33">
        <v>1930</v>
      </c>
      <c r="K25" s="33">
        <v>1648</v>
      </c>
      <c r="L25" s="33">
        <v>1833</v>
      </c>
      <c r="M25" s="33">
        <v>1892</v>
      </c>
      <c r="N25" s="33">
        <v>1714</v>
      </c>
      <c r="O25" s="33">
        <v>2015</v>
      </c>
      <c r="P25" s="33">
        <v>2353</v>
      </c>
      <c r="Q25" s="34">
        <f t="shared" si="9"/>
        <v>22912</v>
      </c>
      <c r="R25" s="23"/>
      <c r="S25" s="33">
        <f>'2016'!Q25</f>
        <v>26141</v>
      </c>
      <c r="T25" s="182">
        <f t="shared" si="10"/>
        <v>-0.12352243602004509</v>
      </c>
      <c r="U25" s="34">
        <f>'2015'!Q25</f>
        <v>25905</v>
      </c>
    </row>
    <row r="26" spans="1:21" ht="15.75" customHeight="1">
      <c r="A26" s="25"/>
      <c r="B26" s="301" t="s">
        <v>37</v>
      </c>
      <c r="C26" s="27" t="s">
        <v>56</v>
      </c>
      <c r="D26" s="10"/>
      <c r="E26" s="28">
        <v>303</v>
      </c>
      <c r="F26" s="28">
        <v>326</v>
      </c>
      <c r="G26" s="28">
        <v>347</v>
      </c>
      <c r="H26" s="28">
        <v>324</v>
      </c>
      <c r="I26" s="28">
        <v>250</v>
      </c>
      <c r="J26" s="28">
        <v>310</v>
      </c>
      <c r="K26" s="28">
        <v>376</v>
      </c>
      <c r="L26" s="28">
        <v>287</v>
      </c>
      <c r="M26" s="28">
        <v>295</v>
      </c>
      <c r="N26" s="28">
        <v>282</v>
      </c>
      <c r="O26" s="28">
        <v>259</v>
      </c>
      <c r="P26" s="28">
        <v>387</v>
      </c>
      <c r="Q26" s="29">
        <f t="shared" si="9"/>
        <v>3746</v>
      </c>
      <c r="R26" s="23"/>
      <c r="S26" s="28">
        <f>'2016'!Q26</f>
        <v>5310</v>
      </c>
      <c r="T26" s="181">
        <f t="shared" si="10"/>
        <v>-0.29453860640301321</v>
      </c>
      <c r="U26" s="29">
        <f>'2015'!Q26</f>
        <v>5683</v>
      </c>
    </row>
    <row r="27" spans="1:21" ht="15.75" customHeight="1">
      <c r="A27" s="25"/>
      <c r="B27" s="302" t="s">
        <v>38</v>
      </c>
      <c r="C27" s="36" t="s">
        <v>115</v>
      </c>
      <c r="D27" s="10"/>
      <c r="E27" s="33">
        <v>63</v>
      </c>
      <c r="F27" s="33">
        <v>67</v>
      </c>
      <c r="G27" s="33">
        <v>65</v>
      </c>
      <c r="H27" s="33">
        <v>44</v>
      </c>
      <c r="I27" s="33">
        <v>57</v>
      </c>
      <c r="J27" s="33">
        <v>48</v>
      </c>
      <c r="K27" s="33">
        <v>45</v>
      </c>
      <c r="L27" s="33">
        <v>44</v>
      </c>
      <c r="M27" s="33">
        <v>38</v>
      </c>
      <c r="N27" s="33">
        <v>33</v>
      </c>
      <c r="O27" s="33">
        <v>13</v>
      </c>
      <c r="P27" s="33"/>
      <c r="Q27" s="34">
        <f t="shared" si="9"/>
        <v>517</v>
      </c>
      <c r="R27" s="23"/>
      <c r="S27" s="33">
        <f>'2016'!Q27</f>
        <v>957</v>
      </c>
      <c r="T27" s="182">
        <f t="shared" si="10"/>
        <v>-0.45977011494252873</v>
      </c>
      <c r="U27" s="34">
        <f>'2015'!Q27</f>
        <v>1291</v>
      </c>
    </row>
    <row r="28" spans="1:21" ht="15.75" customHeight="1">
      <c r="A28" s="39"/>
      <c r="B28" s="626" t="s">
        <v>81</v>
      </c>
      <c r="C28" s="627"/>
      <c r="D28" s="42"/>
      <c r="E28" s="43">
        <f t="shared" ref="E28:P28" si="11">SUM(E20:E27)</f>
        <v>7015</v>
      </c>
      <c r="F28" s="43">
        <f t="shared" si="11"/>
        <v>8106</v>
      </c>
      <c r="G28" s="43">
        <f t="shared" si="11"/>
        <v>9229</v>
      </c>
      <c r="H28" s="43">
        <f t="shared" si="11"/>
        <v>8346</v>
      </c>
      <c r="I28" s="43">
        <f t="shared" si="11"/>
        <v>10238</v>
      </c>
      <c r="J28" s="43">
        <f t="shared" si="11"/>
        <v>10535</v>
      </c>
      <c r="K28" s="43">
        <f t="shared" si="11"/>
        <v>8658</v>
      </c>
      <c r="L28" s="43">
        <f t="shared" si="11"/>
        <v>8255</v>
      </c>
      <c r="M28" s="43">
        <f t="shared" si="11"/>
        <v>9465</v>
      </c>
      <c r="N28" s="43">
        <f t="shared" si="11"/>
        <v>7414</v>
      </c>
      <c r="O28" s="43">
        <f t="shared" si="11"/>
        <v>8769</v>
      </c>
      <c r="P28" s="43">
        <f t="shared" si="11"/>
        <v>10647</v>
      </c>
      <c r="Q28" s="44">
        <f>SUM(E28:P28)</f>
        <v>106677</v>
      </c>
      <c r="R28" s="45"/>
      <c r="S28" s="43">
        <f>SUM(S20:S27)</f>
        <v>103554</v>
      </c>
      <c r="T28" s="183">
        <f t="shared" si="10"/>
        <v>3.0158178341734843E-2</v>
      </c>
      <c r="U28" s="44">
        <f>SUM(U20:U27)</f>
        <v>99664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200"/>
      <c r="I29" s="54"/>
      <c r="J29" s="54"/>
      <c r="K29" s="200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634" t="s">
        <v>45</v>
      </c>
      <c r="B30" s="635"/>
      <c r="C30" s="636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211</v>
      </c>
      <c r="T30" s="13" t="s">
        <v>29</v>
      </c>
      <c r="U30" s="13" t="s">
        <v>201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637" t="s">
        <v>32</v>
      </c>
      <c r="C32" s="20" t="s">
        <v>33</v>
      </c>
      <c r="D32" s="10"/>
      <c r="E32" s="21">
        <v>134</v>
      </c>
      <c r="F32" s="21">
        <v>281</v>
      </c>
      <c r="G32" s="21">
        <v>706</v>
      </c>
      <c r="H32" s="21">
        <v>508</v>
      </c>
      <c r="I32" s="21">
        <v>11</v>
      </c>
      <c r="J32" s="21">
        <v>0</v>
      </c>
      <c r="K32" s="21">
        <v>24</v>
      </c>
      <c r="L32" s="21">
        <v>918</v>
      </c>
      <c r="M32" s="21">
        <v>721</v>
      </c>
      <c r="N32" s="21">
        <v>534</v>
      </c>
      <c r="O32" s="21">
        <v>553</v>
      </c>
      <c r="P32" s="21">
        <v>429</v>
      </c>
      <c r="Q32" s="22">
        <f t="shared" ref="Q32:Q39" si="12">SUM(E32:P32)</f>
        <v>4819</v>
      </c>
      <c r="R32" s="23"/>
      <c r="S32" s="21">
        <f>'2016'!Q32</f>
        <v>5992</v>
      </c>
      <c r="T32" s="180">
        <f>Q32/S32-1</f>
        <v>-0.19576101468624829</v>
      </c>
      <c r="U32" s="22">
        <f>'2015'!Q32</f>
        <v>4360</v>
      </c>
    </row>
    <row r="33" spans="1:21" ht="15.75" customHeight="1">
      <c r="A33" s="25"/>
      <c r="B33" s="638"/>
      <c r="C33" s="27" t="s">
        <v>34</v>
      </c>
      <c r="D33" s="10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9">
        <f t="shared" si="12"/>
        <v>0</v>
      </c>
      <c r="R33" s="23"/>
      <c r="S33" s="28">
        <f>'2016'!Q33</f>
        <v>0</v>
      </c>
      <c r="T33" s="181"/>
      <c r="U33" s="29">
        <f>'2015'!Q33</f>
        <v>0</v>
      </c>
    </row>
    <row r="34" spans="1:21" ht="15.75" customHeight="1">
      <c r="A34" s="25"/>
      <c r="B34" s="638"/>
      <c r="C34" s="27" t="s">
        <v>35</v>
      </c>
      <c r="D34" s="10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9">
        <f t="shared" si="12"/>
        <v>0</v>
      </c>
      <c r="R34" s="23"/>
      <c r="S34" s="28">
        <f>'2016'!Q34</f>
        <v>5</v>
      </c>
      <c r="T34" s="208">
        <f t="shared" ref="T34:T40" si="13">Q34/S34-1</f>
        <v>-1</v>
      </c>
      <c r="U34" s="29">
        <f>'2015'!Q34</f>
        <v>388</v>
      </c>
    </row>
    <row r="35" spans="1:21" ht="15.75" customHeight="1">
      <c r="A35" s="25"/>
      <c r="B35" s="638"/>
      <c r="C35" s="27" t="s">
        <v>54</v>
      </c>
      <c r="D35" s="10"/>
      <c r="E35" s="28">
        <v>573</v>
      </c>
      <c r="F35" s="28">
        <v>571</v>
      </c>
      <c r="G35" s="28">
        <v>736</v>
      </c>
      <c r="H35" s="28">
        <v>208</v>
      </c>
      <c r="I35" s="28">
        <v>683</v>
      </c>
      <c r="J35" s="28">
        <v>266</v>
      </c>
      <c r="K35" s="28">
        <v>598</v>
      </c>
      <c r="L35" s="28">
        <v>323</v>
      </c>
      <c r="M35" s="28">
        <v>419</v>
      </c>
      <c r="N35" s="28">
        <v>555</v>
      </c>
      <c r="O35" s="28">
        <v>260</v>
      </c>
      <c r="P35" s="28">
        <v>597</v>
      </c>
      <c r="Q35" s="29">
        <f t="shared" si="12"/>
        <v>5789</v>
      </c>
      <c r="R35" s="23"/>
      <c r="S35" s="28">
        <f>'2016'!Q35</f>
        <v>5616</v>
      </c>
      <c r="T35" s="181">
        <f t="shared" si="13"/>
        <v>3.0804843304843343E-2</v>
      </c>
      <c r="U35" s="29">
        <f>'2015'!Q35</f>
        <v>9421</v>
      </c>
    </row>
    <row r="36" spans="1:21" ht="15.75" customHeight="1">
      <c r="A36" s="25"/>
      <c r="B36" s="301"/>
      <c r="C36" s="27" t="s">
        <v>110</v>
      </c>
      <c r="D36" s="10"/>
      <c r="E36" s="28">
        <v>1898</v>
      </c>
      <c r="F36" s="28">
        <v>1342</v>
      </c>
      <c r="G36" s="28">
        <v>1298</v>
      </c>
      <c r="H36" s="28">
        <v>1085</v>
      </c>
      <c r="I36" s="28">
        <v>948</v>
      </c>
      <c r="J36" s="28">
        <v>1152</v>
      </c>
      <c r="K36" s="28">
        <v>1357</v>
      </c>
      <c r="L36" s="28">
        <v>1470</v>
      </c>
      <c r="M36" s="28">
        <v>1531</v>
      </c>
      <c r="N36" s="28">
        <v>1578</v>
      </c>
      <c r="O36" s="28">
        <v>1121</v>
      </c>
      <c r="P36" s="28">
        <v>1392</v>
      </c>
      <c r="Q36" s="29">
        <f t="shared" si="12"/>
        <v>16172</v>
      </c>
      <c r="R36" s="23"/>
      <c r="S36" s="28">
        <f>'2016'!Q36</f>
        <v>28886</v>
      </c>
      <c r="T36" s="208">
        <f t="shared" si="13"/>
        <v>-0.44014401440144013</v>
      </c>
      <c r="U36" s="29">
        <f>'2015'!Q36</f>
        <v>18672</v>
      </c>
    </row>
    <row r="37" spans="1:21" ht="15.75" customHeight="1">
      <c r="A37" s="25"/>
      <c r="B37" s="302" t="s">
        <v>36</v>
      </c>
      <c r="C37" s="32" t="s">
        <v>48</v>
      </c>
      <c r="D37" s="10"/>
      <c r="E37" s="33">
        <v>578</v>
      </c>
      <c r="F37" s="33">
        <v>342</v>
      </c>
      <c r="G37" s="33">
        <v>676</v>
      </c>
      <c r="H37" s="33">
        <v>756</v>
      </c>
      <c r="I37" s="33">
        <v>256</v>
      </c>
      <c r="J37" s="33">
        <v>541</v>
      </c>
      <c r="K37" s="33">
        <v>553</v>
      </c>
      <c r="L37" s="33">
        <v>496</v>
      </c>
      <c r="M37" s="33">
        <v>820</v>
      </c>
      <c r="N37" s="33">
        <v>431</v>
      </c>
      <c r="O37" s="33">
        <v>1009</v>
      </c>
      <c r="P37" s="33">
        <v>818</v>
      </c>
      <c r="Q37" s="34">
        <f t="shared" si="12"/>
        <v>7276</v>
      </c>
      <c r="R37" s="23"/>
      <c r="S37" s="33">
        <f>'2016'!Q37</f>
        <v>8229</v>
      </c>
      <c r="T37" s="182">
        <f t="shared" si="13"/>
        <v>-0.11580994045449022</v>
      </c>
      <c r="U37" s="34">
        <f>'2015'!Q37</f>
        <v>8399</v>
      </c>
    </row>
    <row r="38" spans="1:21" ht="15.75" customHeight="1">
      <c r="A38" s="25"/>
      <c r="B38" s="301" t="s">
        <v>37</v>
      </c>
      <c r="C38" s="27" t="s">
        <v>56</v>
      </c>
      <c r="D38" s="10"/>
      <c r="E38" s="28">
        <v>222</v>
      </c>
      <c r="F38" s="28">
        <v>174</v>
      </c>
      <c r="G38" s="28">
        <v>347</v>
      </c>
      <c r="H38" s="28">
        <v>167</v>
      </c>
      <c r="I38" s="28">
        <v>213</v>
      </c>
      <c r="J38" s="28">
        <v>203</v>
      </c>
      <c r="K38" s="28">
        <v>223</v>
      </c>
      <c r="L38" s="28">
        <v>263</v>
      </c>
      <c r="M38" s="28">
        <v>212</v>
      </c>
      <c r="N38" s="28">
        <v>232</v>
      </c>
      <c r="O38" s="28">
        <v>370</v>
      </c>
      <c r="P38" s="28">
        <v>325</v>
      </c>
      <c r="Q38" s="29">
        <f t="shared" si="12"/>
        <v>2951</v>
      </c>
      <c r="R38" s="23"/>
      <c r="S38" s="28">
        <f>'2016'!Q38</f>
        <v>3460</v>
      </c>
      <c r="T38" s="181">
        <f t="shared" si="13"/>
        <v>-0.14710982658959537</v>
      </c>
      <c r="U38" s="29">
        <f>'2015'!Q38</f>
        <v>3622</v>
      </c>
    </row>
    <row r="39" spans="1:21" ht="15.75" customHeight="1">
      <c r="A39" s="25"/>
      <c r="B39" s="302" t="s">
        <v>38</v>
      </c>
      <c r="C39" s="36" t="s">
        <v>114</v>
      </c>
      <c r="D39" s="10"/>
      <c r="E39" s="33"/>
      <c r="F39" s="33"/>
      <c r="G39" s="33"/>
      <c r="H39" s="33">
        <v>1</v>
      </c>
      <c r="I39" s="33"/>
      <c r="J39" s="33"/>
      <c r="K39" s="33"/>
      <c r="L39" s="33"/>
      <c r="M39" s="33"/>
      <c r="N39" s="33"/>
      <c r="O39" s="33"/>
      <c r="P39" s="33"/>
      <c r="Q39" s="34">
        <f t="shared" si="12"/>
        <v>1</v>
      </c>
      <c r="R39" s="23"/>
      <c r="S39" s="33">
        <f>'2016'!Q39</f>
        <v>12</v>
      </c>
      <c r="T39" s="300">
        <f t="shared" si="13"/>
        <v>-0.91666666666666663</v>
      </c>
      <c r="U39" s="34">
        <f>'2015'!Q39</f>
        <v>15</v>
      </c>
    </row>
    <row r="40" spans="1:21" ht="15.75" customHeight="1">
      <c r="A40" s="39"/>
      <c r="B40" s="626" t="s">
        <v>97</v>
      </c>
      <c r="C40" s="627"/>
      <c r="D40" s="42"/>
      <c r="E40" s="43">
        <f>SUM(E32:E39)</f>
        <v>3405</v>
      </c>
      <c r="F40" s="43">
        <f t="shared" ref="F40:P40" si="14">SUM(F32:F39)</f>
        <v>2710</v>
      </c>
      <c r="G40" s="43">
        <f t="shared" si="14"/>
        <v>3763</v>
      </c>
      <c r="H40" s="43">
        <f t="shared" si="14"/>
        <v>2725</v>
      </c>
      <c r="I40" s="43">
        <f t="shared" si="14"/>
        <v>2111</v>
      </c>
      <c r="J40" s="43">
        <f t="shared" si="14"/>
        <v>2162</v>
      </c>
      <c r="K40" s="43">
        <f t="shared" si="14"/>
        <v>2755</v>
      </c>
      <c r="L40" s="43">
        <f t="shared" si="14"/>
        <v>3470</v>
      </c>
      <c r="M40" s="43">
        <f t="shared" si="14"/>
        <v>3703</v>
      </c>
      <c r="N40" s="43">
        <f t="shared" si="14"/>
        <v>3330</v>
      </c>
      <c r="O40" s="43">
        <f t="shared" si="14"/>
        <v>3313</v>
      </c>
      <c r="P40" s="43">
        <f t="shared" si="14"/>
        <v>3561</v>
      </c>
      <c r="Q40" s="44">
        <f>SUM(E40:P40)</f>
        <v>37008</v>
      </c>
      <c r="R40" s="45"/>
      <c r="S40" s="43">
        <f>SUM(S32:S39)</f>
        <v>52200</v>
      </c>
      <c r="T40" s="183">
        <f t="shared" si="13"/>
        <v>-0.29103448275862065</v>
      </c>
      <c r="U40" s="44">
        <f>SUM(U32:U39)</f>
        <v>44877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643" t="s">
        <v>32</v>
      </c>
      <c r="C42" s="62" t="s">
        <v>33</v>
      </c>
      <c r="D42" s="17"/>
      <c r="E42" s="64"/>
      <c r="F42" s="65"/>
      <c r="G42" s="65"/>
      <c r="H42" s="65"/>
      <c r="I42" s="65"/>
      <c r="J42" s="65"/>
      <c r="K42" s="65"/>
      <c r="L42" s="172"/>
      <c r="M42" s="172"/>
      <c r="N42" s="65"/>
      <c r="O42" s="65"/>
      <c r="P42" s="65"/>
      <c r="Q42" s="65">
        <f>SUM(E42:P42)</f>
        <v>0</v>
      </c>
      <c r="R42" s="23"/>
      <c r="S42" s="65">
        <f>'2016'!Q42</f>
        <v>0</v>
      </c>
      <c r="T42" s="184"/>
      <c r="U42" s="65">
        <f>'2015'!Q42</f>
        <v>73</v>
      </c>
    </row>
    <row r="43" spans="1:21" ht="15.75" customHeight="1">
      <c r="A43" s="204"/>
      <c r="B43" s="644"/>
      <c r="C43" s="36" t="s">
        <v>35</v>
      </c>
      <c r="D43" s="17"/>
      <c r="E43" s="171"/>
      <c r="F43" s="171"/>
      <c r="G43" s="171"/>
      <c r="H43" s="171"/>
      <c r="I43" s="171"/>
      <c r="J43" s="171"/>
      <c r="K43" s="171"/>
      <c r="L43" s="205"/>
      <c r="M43" s="205"/>
      <c r="N43" s="171"/>
      <c r="O43" s="171"/>
      <c r="P43" s="171"/>
      <c r="Q43" s="23">
        <f>SUM(E43:P43)</f>
        <v>0</v>
      </c>
      <c r="R43" s="23"/>
      <c r="S43" s="171">
        <f>'2016'!Q43</f>
        <v>90</v>
      </c>
      <c r="T43" s="216">
        <f>Q43/S43-1</f>
        <v>-1</v>
      </c>
      <c r="U43" s="23">
        <f>'2015'!Q43</f>
        <v>150</v>
      </c>
    </row>
    <row r="44" spans="1:21" ht="15.75" customHeight="1">
      <c r="A44" s="150"/>
      <c r="B44" s="639" t="s">
        <v>95</v>
      </c>
      <c r="C44" s="640"/>
      <c r="D44" s="42"/>
      <c r="E44" s="43">
        <f>E43+E42</f>
        <v>0</v>
      </c>
      <c r="F44" s="43">
        <f t="shared" ref="F44:Q44" si="15">F43+F42</f>
        <v>0</v>
      </c>
      <c r="G44" s="43">
        <f t="shared" si="15"/>
        <v>0</v>
      </c>
      <c r="H44" s="43">
        <f t="shared" si="15"/>
        <v>0</v>
      </c>
      <c r="I44" s="43">
        <f t="shared" si="15"/>
        <v>0</v>
      </c>
      <c r="J44" s="43">
        <f t="shared" si="15"/>
        <v>0</v>
      </c>
      <c r="K44" s="43">
        <f t="shared" si="15"/>
        <v>0</v>
      </c>
      <c r="L44" s="43">
        <f t="shared" si="15"/>
        <v>0</v>
      </c>
      <c r="M44" s="43">
        <f t="shared" si="15"/>
        <v>0</v>
      </c>
      <c r="N44" s="43">
        <f t="shared" si="15"/>
        <v>0</v>
      </c>
      <c r="O44" s="43">
        <f t="shared" si="15"/>
        <v>0</v>
      </c>
      <c r="P44" s="43">
        <f t="shared" si="15"/>
        <v>0</v>
      </c>
      <c r="Q44" s="44">
        <f t="shared" si="15"/>
        <v>0</v>
      </c>
      <c r="R44" s="45"/>
      <c r="S44" s="43">
        <f>S43+S42</f>
        <v>90</v>
      </c>
      <c r="T44" s="183">
        <f>Q44/S44-1</f>
        <v>-1</v>
      </c>
      <c r="U44" s="44">
        <f>U43+U42</f>
        <v>223</v>
      </c>
    </row>
    <row r="45" spans="1:21" ht="15.75" customHeight="1">
      <c r="A45" s="653" t="s">
        <v>96</v>
      </c>
      <c r="B45" s="654"/>
      <c r="C45" s="655"/>
      <c r="D45" s="42"/>
      <c r="E45" s="69">
        <f>E44+E40</f>
        <v>3405</v>
      </c>
      <c r="F45" s="69">
        <f t="shared" ref="F45:Q45" si="16">F44+F40</f>
        <v>2710</v>
      </c>
      <c r="G45" s="69">
        <f t="shared" si="16"/>
        <v>3763</v>
      </c>
      <c r="H45" s="69">
        <f t="shared" si="16"/>
        <v>2725</v>
      </c>
      <c r="I45" s="69">
        <f t="shared" si="16"/>
        <v>2111</v>
      </c>
      <c r="J45" s="69">
        <f t="shared" si="16"/>
        <v>2162</v>
      </c>
      <c r="K45" s="69">
        <f t="shared" si="16"/>
        <v>2755</v>
      </c>
      <c r="L45" s="69">
        <f t="shared" si="16"/>
        <v>3470</v>
      </c>
      <c r="M45" s="69">
        <f t="shared" si="16"/>
        <v>3703</v>
      </c>
      <c r="N45" s="69">
        <f t="shared" si="16"/>
        <v>3330</v>
      </c>
      <c r="O45" s="69">
        <f t="shared" si="16"/>
        <v>3313</v>
      </c>
      <c r="P45" s="69">
        <f t="shared" si="16"/>
        <v>3561</v>
      </c>
      <c r="Q45" s="70">
        <f t="shared" si="16"/>
        <v>37008</v>
      </c>
      <c r="R45" s="45"/>
      <c r="S45" s="69">
        <f>S44+S40</f>
        <v>52290</v>
      </c>
      <c r="T45" s="185">
        <f>Q45/S45-1</f>
        <v>-0.29225473321858864</v>
      </c>
      <c r="U45" s="70">
        <f>U44+U40</f>
        <v>45100</v>
      </c>
    </row>
    <row r="46" spans="1:21" ht="9.75" customHeight="1">
      <c r="A46" s="144"/>
      <c r="B46" s="144"/>
      <c r="C46" s="144"/>
      <c r="H46" s="200"/>
      <c r="K46" s="200"/>
      <c r="Q46" s="191"/>
    </row>
    <row r="47" spans="1:21">
      <c r="A47" s="648" t="s">
        <v>205</v>
      </c>
      <c r="B47" s="649"/>
      <c r="C47" s="289" t="s">
        <v>207</v>
      </c>
      <c r="E47" s="292">
        <v>1363</v>
      </c>
      <c r="F47" s="291">
        <v>1584</v>
      </c>
      <c r="G47" s="293">
        <v>1764</v>
      </c>
      <c r="H47" s="293">
        <v>1640</v>
      </c>
      <c r="I47" s="293">
        <v>1486</v>
      </c>
      <c r="J47" s="293">
        <v>1685</v>
      </c>
      <c r="K47" s="293">
        <v>1485</v>
      </c>
      <c r="L47" s="293">
        <v>1060</v>
      </c>
      <c r="M47" s="294">
        <v>1242</v>
      </c>
      <c r="N47" s="294">
        <v>1084</v>
      </c>
      <c r="O47" s="294">
        <v>1272</v>
      </c>
      <c r="P47" s="294">
        <v>1544</v>
      </c>
      <c r="Q47" s="294">
        <f>SUM(E47:P47)</f>
        <v>17209</v>
      </c>
    </row>
    <row r="48" spans="1:21">
      <c r="A48" s="285"/>
      <c r="B48" s="299" t="s">
        <v>209</v>
      </c>
      <c r="C48" s="290" t="s">
        <v>206</v>
      </c>
      <c r="E48" s="295">
        <v>245</v>
      </c>
      <c r="F48" s="296">
        <v>366</v>
      </c>
      <c r="G48" s="296">
        <v>243</v>
      </c>
      <c r="H48" s="296">
        <v>170</v>
      </c>
      <c r="I48" s="296">
        <v>228</v>
      </c>
      <c r="J48" s="296">
        <v>128</v>
      </c>
      <c r="K48" s="296">
        <v>216</v>
      </c>
      <c r="L48" s="296">
        <v>238</v>
      </c>
      <c r="M48" s="297">
        <v>253</v>
      </c>
      <c r="N48" s="297">
        <v>407</v>
      </c>
      <c r="O48" s="297">
        <v>104</v>
      </c>
      <c r="P48" s="297">
        <v>348</v>
      </c>
      <c r="Q48" s="297">
        <f>SUM(E48:P48)</f>
        <v>2946</v>
      </c>
    </row>
    <row r="49" spans="1:22">
      <c r="A49" s="286"/>
      <c r="B49" s="287"/>
      <c r="C49" s="288" t="s">
        <v>208</v>
      </c>
      <c r="E49" s="295">
        <f>SUM(E47:E48)</f>
        <v>1608</v>
      </c>
      <c r="F49" s="295">
        <f>SUM(F47:F48)</f>
        <v>1950</v>
      </c>
      <c r="G49" s="295">
        <f>SUM(G47:G48)</f>
        <v>2007</v>
      </c>
      <c r="H49" s="295">
        <f t="shared" ref="H49:Q49" si="17">SUM(H47:H48)</f>
        <v>1810</v>
      </c>
      <c r="I49" s="295">
        <f t="shared" si="17"/>
        <v>1714</v>
      </c>
      <c r="J49" s="295">
        <f t="shared" si="17"/>
        <v>1813</v>
      </c>
      <c r="K49" s="295">
        <f t="shared" si="17"/>
        <v>1701</v>
      </c>
      <c r="L49" s="295">
        <f t="shared" si="17"/>
        <v>1298</v>
      </c>
      <c r="M49" s="295">
        <f t="shared" si="17"/>
        <v>1495</v>
      </c>
      <c r="N49" s="295">
        <f t="shared" si="17"/>
        <v>1491</v>
      </c>
      <c r="O49" s="295">
        <f t="shared" si="17"/>
        <v>1376</v>
      </c>
      <c r="P49" s="295">
        <f t="shared" si="17"/>
        <v>1892</v>
      </c>
      <c r="Q49" s="297">
        <f t="shared" si="17"/>
        <v>20155</v>
      </c>
    </row>
    <row r="50" spans="1:22" s="72" customFormat="1">
      <c r="A50" s="6"/>
      <c r="B50" s="6"/>
      <c r="C50" s="6"/>
      <c r="D50" s="6"/>
      <c r="E50" s="6"/>
      <c r="F50" s="210"/>
      <c r="G50" s="210"/>
      <c r="H50" s="210"/>
      <c r="I50" s="210"/>
      <c r="J50" s="210"/>
      <c r="K50" s="210"/>
      <c r="L50" s="210"/>
      <c r="M50" s="6"/>
      <c r="N50" s="6"/>
      <c r="O50" s="6"/>
      <c r="P50" s="6"/>
      <c r="Q50" s="6"/>
      <c r="S50" s="6"/>
      <c r="T50" s="186"/>
      <c r="U50" s="6"/>
      <c r="V50" s="6"/>
    </row>
    <row r="51" spans="1:22" s="72" customFormat="1">
      <c r="A51" s="6"/>
      <c r="B51" s="6"/>
      <c r="C51" s="6"/>
      <c r="D51" s="6"/>
      <c r="E51" s="6"/>
      <c r="F51" s="210"/>
      <c r="G51" s="210"/>
      <c r="H51" s="210"/>
      <c r="I51" s="210"/>
      <c r="J51" s="210"/>
      <c r="K51" s="210"/>
      <c r="L51" s="210"/>
      <c r="M51" s="6"/>
      <c r="N51" s="6"/>
      <c r="O51" s="6"/>
      <c r="P51" s="6"/>
      <c r="Q51" s="6"/>
      <c r="S51" s="6"/>
      <c r="T51" s="186"/>
      <c r="U51" s="6"/>
      <c r="V51" s="6"/>
    </row>
    <row r="52" spans="1:22" s="72" customFormat="1">
      <c r="A52" s="6"/>
      <c r="B52" s="6"/>
      <c r="C52" s="6"/>
      <c r="D52" s="6"/>
      <c r="E52" s="6"/>
      <c r="F52" s="210"/>
      <c r="G52" s="211"/>
      <c r="H52" s="210"/>
      <c r="I52" s="210"/>
      <c r="J52" s="200"/>
      <c r="K52" s="210"/>
      <c r="L52" s="210"/>
      <c r="M52" s="6"/>
      <c r="N52" s="6"/>
      <c r="O52" s="6"/>
      <c r="P52" s="6"/>
      <c r="Q52" s="6"/>
      <c r="S52" s="6"/>
      <c r="T52" s="186"/>
      <c r="U52" s="6"/>
      <c r="V52" s="6"/>
    </row>
    <row r="53" spans="1:22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0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6"/>
    </row>
    <row r="54" spans="1:22" s="72" customFormat="1">
      <c r="A54" s="6"/>
      <c r="B54" s="6"/>
      <c r="C54" s="6"/>
      <c r="D54" s="6"/>
      <c r="E54" s="6"/>
      <c r="F54" s="210"/>
      <c r="G54" s="211"/>
      <c r="H54" s="211"/>
      <c r="I54" s="211"/>
      <c r="J54" s="200"/>
      <c r="K54" s="210"/>
      <c r="L54" s="210"/>
      <c r="M54" s="6"/>
      <c r="N54" s="6"/>
      <c r="O54" s="6"/>
      <c r="P54" s="6"/>
      <c r="Q54" s="6"/>
      <c r="S54" s="6"/>
      <c r="T54" s="186"/>
      <c r="U54" s="6"/>
      <c r="V54" s="6"/>
    </row>
    <row r="55" spans="1:22" s="72" customFormat="1">
      <c r="A55" s="6"/>
      <c r="B55" s="6"/>
      <c r="C55" s="6"/>
      <c r="D55" s="6"/>
      <c r="E55" s="6"/>
      <c r="F55" s="210"/>
      <c r="G55" s="211"/>
      <c r="H55" s="211"/>
      <c r="I55" s="211"/>
      <c r="J55" s="211"/>
      <c r="K55" s="210"/>
      <c r="L55" s="210"/>
      <c r="M55" s="6"/>
      <c r="N55" s="6"/>
      <c r="O55" s="6"/>
      <c r="P55" s="6"/>
      <c r="Q55" s="6"/>
      <c r="S55" s="6"/>
      <c r="T55" s="186"/>
      <c r="U55" s="6"/>
      <c r="V55" s="6"/>
    </row>
    <row r="56" spans="1:22" s="72" customFormat="1">
      <c r="A56" s="6"/>
      <c r="B56" s="6"/>
      <c r="C56" s="6"/>
      <c r="D56" s="6"/>
      <c r="E56" s="6"/>
      <c r="F56" s="210"/>
      <c r="G56" s="210"/>
      <c r="H56" s="210"/>
      <c r="I56" s="210"/>
      <c r="J56" s="210"/>
      <c r="K56" s="210"/>
      <c r="L56" s="210"/>
      <c r="M56" s="6"/>
      <c r="N56" s="6"/>
      <c r="O56" s="6"/>
      <c r="P56" s="6"/>
      <c r="Q56" s="6"/>
      <c r="S56" s="6"/>
      <c r="T56" s="186"/>
      <c r="U56" s="6"/>
      <c r="V56" s="6"/>
    </row>
    <row r="57" spans="1:22" s="72" customFormat="1">
      <c r="A57" s="6"/>
      <c r="B57" s="6"/>
      <c r="C57" s="6"/>
      <c r="D57" s="6"/>
      <c r="E57" s="6"/>
      <c r="F57" s="210"/>
      <c r="G57" s="210"/>
      <c r="H57" s="210"/>
      <c r="I57" s="210"/>
      <c r="J57" s="21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6"/>
    </row>
    <row r="58" spans="1:22" s="72" customFormat="1">
      <c r="A58" s="6"/>
      <c r="B58" s="6"/>
      <c r="C58" s="6"/>
      <c r="D58" s="6"/>
      <c r="E58" s="6"/>
      <c r="F58" s="210"/>
      <c r="G58" s="210"/>
      <c r="H58" s="210"/>
      <c r="I58" s="210"/>
      <c r="J58" s="210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</row>
    <row r="59" spans="1:22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1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</row>
    <row r="60" spans="1:22" s="72" customFormat="1">
      <c r="A60" s="6"/>
      <c r="B60" s="6"/>
      <c r="C60" s="6"/>
      <c r="D60" s="6"/>
      <c r="E60" s="6"/>
      <c r="F60" s="210"/>
      <c r="G60" s="210"/>
      <c r="H60" s="210"/>
      <c r="I60" s="210"/>
      <c r="J60" s="21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</row>
    <row r="61" spans="1:22" s="72" customFormat="1">
      <c r="A61" s="6"/>
      <c r="B61" s="6"/>
      <c r="C61" s="6"/>
      <c r="D61" s="6"/>
      <c r="E61" s="6"/>
      <c r="F61" s="210"/>
      <c r="G61" s="210"/>
      <c r="H61" s="210"/>
      <c r="I61" s="210"/>
      <c r="J61" s="210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</row>
    <row r="62" spans="1:22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</row>
    <row r="63" spans="1:22">
      <c r="F63" s="210"/>
      <c r="G63" s="210"/>
      <c r="H63" s="210"/>
      <c r="I63" s="210"/>
      <c r="J63" s="210"/>
      <c r="K63" s="210"/>
      <c r="L63" s="210"/>
    </row>
    <row r="230" spans="3:4">
      <c r="C230" s="73"/>
      <c r="D230" s="73"/>
    </row>
    <row r="234" spans="3:4">
      <c r="C234" s="73"/>
      <c r="D234" s="73"/>
    </row>
  </sheetData>
  <mergeCells count="16">
    <mergeCell ref="A47:B47"/>
    <mergeCell ref="B42:B43"/>
    <mergeCell ref="B44:C44"/>
    <mergeCell ref="A45:C45"/>
    <mergeCell ref="A18:C18"/>
    <mergeCell ref="B20:B23"/>
    <mergeCell ref="B28:C28"/>
    <mergeCell ref="A30:C30"/>
    <mergeCell ref="B32:B35"/>
    <mergeCell ref="B40:C40"/>
    <mergeCell ref="B15:C15"/>
    <mergeCell ref="E3:Q3"/>
    <mergeCell ref="S3:U3"/>
    <mergeCell ref="A4:C4"/>
    <mergeCell ref="B6:B9"/>
    <mergeCell ref="B14:C14"/>
  </mergeCells>
  <phoneticPr fontId="136" type="noConversion"/>
  <printOptions horizontalCentered="1" verticalCentered="1"/>
  <pageMargins left="0.25" right="0.25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17</vt:i4>
      </vt:variant>
      <vt:variant>
        <vt:lpstr>이름이 지정된 범위</vt:lpstr>
      </vt:variant>
      <vt:variant>
        <vt:i4>15</vt:i4>
      </vt:variant>
    </vt:vector>
  </HeadingPairs>
  <TitlesOfParts>
    <vt:vector size="32" baseType="lpstr">
      <vt:lpstr>Cover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Data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Cover!Print_Area</vt:lpstr>
    </vt:vector>
  </TitlesOfParts>
  <Company>symc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Performance</dc:title>
  <dc:creator>mooyoung.son@SMOTOR.COM</dc:creator>
  <cp:keywords>SSANGYONG MOTOR</cp:keywords>
  <cp:lastModifiedBy>이상률(Lee, Sang Ryul) / 전략기획팀</cp:lastModifiedBy>
  <cp:lastPrinted>2023-12-12T22:43:13Z</cp:lastPrinted>
  <dcterms:created xsi:type="dcterms:W3CDTF">2011-07-04T02:47:06Z</dcterms:created>
  <dcterms:modified xsi:type="dcterms:W3CDTF">2024-07-01T06:33:32Z</dcterms:modified>
</cp:coreProperties>
</file>